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2390" windowHeight="9315" tabRatio="518" activeTab="0"/>
  </bookViews>
  <sheets>
    <sheet name="Review Summary" sheetId="1" r:id="rId1"/>
    <sheet name="Mitigation (opt)" sheetId="2" r:id="rId2"/>
    <sheet name="Temporary Exceptions" sheetId="3" r:id="rId3"/>
    <sheet name="Technical Exceptions" sheetId="4" r:id="rId4"/>
    <sheet name="Supp Info for Excep 7 &amp; 8" sheetId="5" r:id="rId5"/>
    <sheet name="Exception 2 Job Aid" sheetId="6" r:id="rId6"/>
    <sheet name="Exception 3 Job Aid" sheetId="7" r:id="rId7"/>
    <sheet name="Exception 4 Job Aid" sheetId="8" r:id="rId8"/>
    <sheet name="Exception 6 Job Aid" sheetId="9" r:id="rId9"/>
    <sheet name="Exception 7 Job Aid" sheetId="10" r:id="rId10"/>
    <sheet name="Exception 8 Job Aid" sheetId="11" r:id="rId11"/>
  </sheets>
  <definedNames>
    <definedName name="_xlnm.Print_Area" localSheetId="1">'Mitigation (opt)'!$A$1:$M$39</definedName>
    <definedName name="_xlnm.Print_Area" localSheetId="4">'Supp Info for Excep 7 &amp; 8'!$A$1:$K$48</definedName>
    <definedName name="_xlnm.Print_Area" localSheetId="3">'Technical Exceptions'!$A$1:$J$40</definedName>
    <definedName name="_xlnm.Print_Area" localSheetId="2">'Temporary Exceptions'!$A$1:$N$40</definedName>
  </definedNames>
  <calcPr fullCalcOnLoad="1"/>
</workbook>
</file>

<file path=xl/sharedStrings.xml><?xml version="1.0" encoding="utf-8"?>
<sst xmlns="http://schemas.openxmlformats.org/spreadsheetml/2006/main" count="316" uniqueCount="127">
  <si>
    <t>Technical Exception Reporting Form</t>
  </si>
  <si>
    <t>Station Name</t>
  </si>
  <si>
    <t>Exception Number</t>
  </si>
  <si>
    <t>Mitigation Reporting Form</t>
  </si>
  <si>
    <t>Other</t>
  </si>
  <si>
    <t>Temporary Exception Reporting Form</t>
  </si>
  <si>
    <t>Technical Exception 7 and 8 Supplemental Data Reporting Form</t>
  </si>
  <si>
    <t>Exception Calculation - Exception 2 - Alternate Rating Based Transmission Line Parameters Only</t>
  </si>
  <si>
    <t>Instructions:  Provide the Relevant Information for the Yellow-Shaded Boxes</t>
  </si>
  <si>
    <t>Transmission Owner:</t>
  </si>
  <si>
    <t>Line Name:</t>
  </si>
  <si>
    <t>Line kV</t>
  </si>
  <si>
    <t>kV Phase-to-phase</t>
  </si>
  <si>
    <t>Line Parameters</t>
  </si>
  <si>
    <t>Resistance</t>
  </si>
  <si>
    <t>Ohms</t>
  </si>
  <si>
    <t>Reactance</t>
  </si>
  <si>
    <t>Line Susceptance (B/2):</t>
  </si>
  <si>
    <t>Mhos</t>
  </si>
  <si>
    <t>Primary Setting</t>
  </si>
  <si>
    <t>Max Torque Angle</t>
  </si>
  <si>
    <t>degrees</t>
  </si>
  <si>
    <t>radians</t>
  </si>
  <si>
    <t>Calculated Quantities:</t>
  </si>
  <si>
    <t>Impedance Magnitude (ZL+Zs+Zr):</t>
  </si>
  <si>
    <t>Impedance Angle:</t>
  </si>
  <si>
    <t>Degrees</t>
  </si>
  <si>
    <t>Power Transfer Angle:</t>
  </si>
  <si>
    <t>Equivalent Voltage:</t>
  </si>
  <si>
    <t>per-unit</t>
  </si>
  <si>
    <t>kV</t>
  </si>
  <si>
    <t>Complex Power Flow Quantities</t>
  </si>
  <si>
    <t>Sending End Real Power Flow:</t>
  </si>
  <si>
    <t>MW</t>
  </si>
  <si>
    <t>Sending End Reactive Power Flow:</t>
  </si>
  <si>
    <t>MVAR</t>
  </si>
  <si>
    <t>Sending End Complex Power Flow:</t>
  </si>
  <si>
    <t xml:space="preserve">MVA </t>
  </si>
  <si>
    <t>Sending End Current Flow:</t>
  </si>
  <si>
    <t>Amperes</t>
  </si>
  <si>
    <t>Exception Calculation - Exception 3 - Alternate Rating Based on Breaker Ratings</t>
  </si>
  <si>
    <t>Source Impedances from Breaker Ratings:</t>
  </si>
  <si>
    <t xml:space="preserve">Sending End Breaker Rating </t>
  </si>
  <si>
    <t>Amps</t>
  </si>
  <si>
    <t>Ohms Reactance</t>
  </si>
  <si>
    <t>Receiving End Breaker Rating</t>
  </si>
  <si>
    <t>Exception Calculation - Exception 4 - Alternate Rating Based on Actual Source Impedances</t>
  </si>
  <si>
    <t>Source Impedances:</t>
  </si>
  <si>
    <t xml:space="preserve">Sending End </t>
  </si>
  <si>
    <t>Receiving End</t>
  </si>
  <si>
    <t>Exception Calculation - Exception 6 - Alternate Rating Based on Line-End Fault Magnitude</t>
  </si>
  <si>
    <t>Line-End Three Phase Fault Magnitude</t>
  </si>
  <si>
    <r>
      <t>I</t>
    </r>
    <r>
      <rPr>
        <vertAlign val="subscript"/>
        <sz val="10"/>
        <rFont val="Arial"/>
        <family val="2"/>
      </rPr>
      <t>max</t>
    </r>
    <r>
      <rPr>
        <sz val="10"/>
        <rFont val="Arial"/>
        <family val="0"/>
      </rPr>
      <t xml:space="preserve"> Per Exception 6</t>
    </r>
  </si>
  <si>
    <t>Exception Calculation - Exception 7 - Alternate Rating Based on Long Line Protection</t>
  </si>
  <si>
    <t>Line Impedance:</t>
  </si>
  <si>
    <t>Line Angle:</t>
  </si>
  <si>
    <t>Relay Manufacturer:</t>
  </si>
  <si>
    <t>Relay Model:</t>
  </si>
  <si>
    <t>Maximum Sanctioned Relay Max Torque Angle:</t>
  </si>
  <si>
    <r>
      <t>Maximum Relay Reach (125% of Z</t>
    </r>
    <r>
      <rPr>
        <vertAlign val="subscript"/>
        <sz val="10"/>
        <rFont val="Arial"/>
        <family val="2"/>
      </rPr>
      <t>L</t>
    </r>
    <r>
      <rPr>
        <sz val="10"/>
        <rFont val="Arial"/>
        <family val="0"/>
      </rPr>
      <t>)</t>
    </r>
  </si>
  <si>
    <t>Exception Calculation - Exception 8 - Alternate Rating Based on Multiterminal Line Protection</t>
  </si>
  <si>
    <t>Line Parameters (Calculated Apparent Line Impedance)</t>
  </si>
  <si>
    <t>Apparent Line Impedance:</t>
  </si>
  <si>
    <t>Sending End Relay Information and Settings (Mho Relay Only)</t>
  </si>
  <si>
    <r>
      <t>I</t>
    </r>
    <r>
      <rPr>
        <vertAlign val="subscript"/>
        <sz val="10"/>
        <rFont val="Arial"/>
        <family val="2"/>
      </rPr>
      <t>emergency</t>
    </r>
    <r>
      <rPr>
        <sz val="10"/>
        <rFont val="Arial"/>
        <family val="0"/>
      </rPr>
      <t xml:space="preserve"> Per Exception 7 Calculation - 125% of Line</t>
    </r>
  </si>
  <si>
    <r>
      <t>Maximum Relay Reach (125% of Z</t>
    </r>
    <r>
      <rPr>
        <vertAlign val="subscript"/>
        <sz val="10"/>
        <rFont val="Arial"/>
        <family val="2"/>
      </rPr>
      <t>Apparent</t>
    </r>
    <r>
      <rPr>
        <sz val="10"/>
        <rFont val="Arial"/>
        <family val="0"/>
      </rPr>
      <t>)</t>
    </r>
  </si>
  <si>
    <r>
      <t>I</t>
    </r>
    <r>
      <rPr>
        <vertAlign val="subscript"/>
        <sz val="10"/>
        <rFont val="Arial"/>
        <family val="2"/>
      </rPr>
      <t>emergency</t>
    </r>
    <r>
      <rPr>
        <sz val="10"/>
        <rFont val="Arial"/>
        <family val="0"/>
      </rPr>
      <t xml:space="preserve"> Per Exception 7 Calculation - 125% of Apparent Impedance</t>
    </r>
  </si>
  <si>
    <t>Nominal Voltage</t>
  </si>
  <si>
    <t>Circuit Name</t>
  </si>
  <si>
    <t>Circuit Number</t>
  </si>
  <si>
    <t>Remote Terminal Name(s)</t>
  </si>
  <si>
    <t>Local Breaker ID(s)</t>
  </si>
  <si>
    <t>Unique Circuit Identifier (one or more as necessary)</t>
  </si>
  <si>
    <t>Planned</t>
  </si>
  <si>
    <t>Mitigation Dates</t>
  </si>
  <si>
    <t>Actual</t>
  </si>
  <si>
    <t>Disable Function</t>
  </si>
  <si>
    <t>Setting Change</t>
  </si>
  <si>
    <t>Equipment Replacement / Addition</t>
  </si>
  <si>
    <t>Mitigation Plan</t>
  </si>
  <si>
    <t>Region Recommendation</t>
  </si>
  <si>
    <t>Line Length in Miles</t>
  </si>
  <si>
    <t>Line Impedance in Ohms (Z)</t>
  </si>
  <si>
    <t>Transmission System Owner Name</t>
  </si>
  <si>
    <t>Regional Reliability Council Name</t>
  </si>
  <si>
    <t>Reliability Coordinator Name</t>
  </si>
  <si>
    <t>Justification for Temporary Exception</t>
  </si>
  <si>
    <t>Relay Reach &lt; 125%?</t>
  </si>
  <si>
    <t>MTA Closest to 90-deg</t>
  </si>
  <si>
    <r>
      <t>I</t>
    </r>
    <r>
      <rPr>
        <b/>
        <vertAlign val="subscript"/>
        <sz val="10"/>
        <rFont val="Arial"/>
        <family val="2"/>
      </rPr>
      <t>emergency</t>
    </r>
    <r>
      <rPr>
        <b/>
        <sz val="10"/>
        <rFont val="Arial"/>
        <family val="2"/>
      </rPr>
      <t xml:space="preserve"> Used in all Studies</t>
    </r>
  </si>
  <si>
    <r>
      <t>No Contingencies &gt; I</t>
    </r>
    <r>
      <rPr>
        <b/>
        <vertAlign val="subscript"/>
        <sz val="10"/>
        <rFont val="Arial"/>
        <family val="2"/>
      </rPr>
      <t>emergency</t>
    </r>
  </si>
  <si>
    <t>Review Summary</t>
  </si>
  <si>
    <t>Transmission System Protection Owner Name</t>
  </si>
  <si>
    <t>Contact Name</t>
  </si>
  <si>
    <t>Title</t>
  </si>
  <si>
    <t>Phone</t>
  </si>
  <si>
    <t>Fax</t>
  </si>
  <si>
    <t>E-mail</t>
  </si>
  <si>
    <t>Certification Statements</t>
  </si>
  <si>
    <t>Summary of Relaying Reviews -- 12-31-04 Reporting</t>
  </si>
  <si>
    <t>Setting Changes</t>
  </si>
  <si>
    <t>Planned for mitigation in 2005</t>
  </si>
  <si>
    <t>Total mitigations</t>
  </si>
  <si>
    <t>*</t>
  </si>
  <si>
    <t>* Should Agree</t>
  </si>
  <si>
    <t xml:space="preserve"> (not expected to be completed by 12-31-05)</t>
  </si>
  <si>
    <t>Respond Yes or No</t>
  </si>
  <si>
    <r>
      <t>Reliability Coordinator Commitment to Action for Current &gt; I</t>
    </r>
    <r>
      <rPr>
        <b/>
        <vertAlign val="subscript"/>
        <sz val="10"/>
        <rFont val="Arial"/>
        <family val="2"/>
      </rPr>
      <t>emergency</t>
    </r>
  </si>
  <si>
    <t>Input Quantities (primary Ohms/Mhos):</t>
  </si>
  <si>
    <t>Input Quantities (primary Amperes):</t>
  </si>
  <si>
    <t>Submittal Date</t>
  </si>
  <si>
    <t>This form shall be used without modification to provide a summary of relaying reviews performed by each Transmisission System Protection Owner (TPSO) as of December 31, 2004. Fill out this form in its entirety.</t>
  </si>
  <si>
    <t>This Form shall be used to report all Technical Exception Requests for NERC Recommendation 8a.  All information requested in the table shall be provided for each Technical Exception being requested.</t>
  </si>
  <si>
    <t>This Form shall be used to report all Temporary Exception Requests for NERC Recommendation 8a.  All information requested in the table shall be provided for each Temporary Exception being requested.</t>
  </si>
  <si>
    <t>Complete all information in this tabel for each Exception 7 or Exception 8 being requested.</t>
  </si>
  <si>
    <t>Note:  The use of the complex power equations is optional, and may result in a lower maximum power transfer level.  The equations, as listed in the "Relay Loadability Exceptions" document can be used directly if it provides the TPSO the necessary relief</t>
  </si>
  <si>
    <t xml:space="preserve">Note:  The use of the complex power equations is optional, and may result in a lower maximum power transfer level.  The equations, as listed in the "Relay Loadability Exceptions" document can be used directly. </t>
  </si>
  <si>
    <t>Planned for mitigation or already mitigated by 12-31-04</t>
  </si>
  <si>
    <t>Note:  Complete Supplemental Information Sheet for Exceptions 7-8.  For Exceptions 9 through 12, submit system maps (physical, switching, and relaying, as appropriate), and sufficient system studies and working papers to facilitate adequate and timely review of the request by the SPCTF.  If necessary, the SPCTF will request additional supporting information.  All submissions should be in electronic format.</t>
  </si>
  <si>
    <t>Number of line terminals reviewed</t>
  </si>
  <si>
    <t>Number of line terminals not conforming to Rec. 8A</t>
  </si>
  <si>
    <t>Number of line terminals to be mitigated by 12-31-05</t>
  </si>
  <si>
    <t>Number of line terminals requiring Temporary Exceptions</t>
  </si>
  <si>
    <t>Number of line terminals requesting Technical Exceptions</t>
  </si>
  <si>
    <t>Mitigation Plans
(Number of line terminals)</t>
  </si>
  <si>
    <t>12-31-04 Reporting</t>
  </si>
  <si>
    <t>This optional Form can be used by the TPSOs and the Regions to track all circuits not meeting the NERC 8a parameters which will be mitigated by December 31, 2005.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</si>
</sst>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vertAlign val="subscript"/>
      <sz val="10"/>
      <name val="Arial"/>
      <family val="2"/>
    </font>
    <font>
      <b/>
      <sz val="10"/>
      <name val="Arial"/>
      <family val="2"/>
    </font>
    <font>
      <b/>
      <sz val="12"/>
      <name val="Arial"/>
      <family val="2"/>
    </font>
    <font>
      <b/>
      <sz val="14"/>
      <name val="Arial"/>
      <family val="2"/>
    </font>
    <font>
      <b/>
      <sz val="11"/>
      <name val="Arial"/>
      <family val="2"/>
    </font>
    <font>
      <b/>
      <vertAlign val="subscript"/>
      <sz val="10"/>
      <name val="Arial"/>
      <family val="2"/>
    </font>
    <font>
      <sz val="8"/>
      <name val="Tahoma"/>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9">
    <border>
      <left/>
      <right/>
      <top/>
      <bottom/>
      <diagonal/>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medium"/>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right"/>
    </xf>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horizontal="center"/>
    </xf>
    <xf numFmtId="0" fontId="0" fillId="0" borderId="0" xfId="0" applyAlignment="1">
      <alignment horizontal="righ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center" wrapText="1"/>
    </xf>
    <xf numFmtId="0" fontId="0" fillId="2" borderId="3" xfId="0" applyFill="1" applyBorder="1" applyAlignment="1" applyProtection="1">
      <alignment/>
      <protection locked="0"/>
    </xf>
    <xf numFmtId="0" fontId="0" fillId="2" borderId="4" xfId="0" applyFill="1" applyBorder="1" applyAlignment="1" applyProtection="1">
      <alignment/>
      <protection locked="0"/>
    </xf>
    <xf numFmtId="0" fontId="0" fillId="2" borderId="5" xfId="0" applyFill="1" applyBorder="1" applyAlignment="1" applyProtection="1">
      <alignment/>
      <protection locked="0"/>
    </xf>
    <xf numFmtId="0" fontId="0" fillId="2" borderId="6" xfId="0" applyFill="1" applyBorder="1" applyAlignment="1" applyProtection="1">
      <alignment/>
      <protection locked="0"/>
    </xf>
    <xf numFmtId="0" fontId="0" fillId="0" borderId="0" xfId="0" applyFill="1" applyBorder="1" applyAlignment="1">
      <alignment horizontal="right"/>
    </xf>
    <xf numFmtId="0" fontId="0" fillId="0" borderId="7" xfId="0" applyBorder="1" applyAlignment="1" applyProtection="1">
      <alignment/>
      <protection locked="0"/>
    </xf>
    <xf numFmtId="0" fontId="0" fillId="0" borderId="6"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left"/>
      <protection/>
    </xf>
    <xf numFmtId="0" fontId="0" fillId="0" borderId="0" xfId="0" applyBorder="1" applyAlignment="1" applyProtection="1">
      <alignment horizontal="left"/>
      <protection/>
    </xf>
    <xf numFmtId="0" fontId="0" fillId="0" borderId="0" xfId="0" applyBorder="1" applyAlignment="1" applyProtection="1">
      <alignment horizontal="right"/>
      <protection/>
    </xf>
    <xf numFmtId="0" fontId="0" fillId="0" borderId="0" xfId="0" applyBorder="1" applyAlignment="1" applyProtection="1">
      <alignment/>
      <protection/>
    </xf>
    <xf numFmtId="0" fontId="0" fillId="0" borderId="8" xfId="0" applyBorder="1" applyAlignment="1" applyProtection="1">
      <alignment/>
      <protection/>
    </xf>
    <xf numFmtId="0" fontId="2" fillId="0" borderId="9"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1"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0" fillId="0" borderId="10" xfId="0" applyBorder="1" applyAlignment="1" applyProtection="1">
      <alignment horizontal="center"/>
      <protection/>
    </xf>
    <xf numFmtId="0" fontId="0" fillId="0" borderId="10" xfId="0" applyBorder="1" applyAlignment="1" applyProtection="1">
      <alignment/>
      <protection/>
    </xf>
    <xf numFmtId="0" fontId="4" fillId="0" borderId="0" xfId="0" applyFont="1" applyAlignment="1" applyProtection="1">
      <alignment horizontal="left"/>
      <protection/>
    </xf>
    <xf numFmtId="0" fontId="0" fillId="0" borderId="12" xfId="0" applyBorder="1" applyAlignment="1" applyProtection="1">
      <alignment/>
      <protection/>
    </xf>
    <xf numFmtId="0" fontId="2" fillId="0" borderId="9" xfId="0" applyFont="1" applyBorder="1" applyAlignment="1" applyProtection="1">
      <alignment horizontal="left" textRotation="90"/>
      <protection/>
    </xf>
    <xf numFmtId="0" fontId="2" fillId="0" borderId="10" xfId="0" applyFont="1" applyBorder="1" applyAlignment="1" applyProtection="1">
      <alignment horizontal="left" textRotation="90"/>
      <protection/>
    </xf>
    <xf numFmtId="0" fontId="2" fillId="0" borderId="10" xfId="0" applyFont="1" applyBorder="1" applyAlignment="1" applyProtection="1">
      <alignment horizontal="left" textRotation="90" wrapText="1"/>
      <protection/>
    </xf>
    <xf numFmtId="0" fontId="2" fillId="0" borderId="11" xfId="0" applyFont="1" applyBorder="1" applyAlignment="1" applyProtection="1">
      <alignment horizontal="left" textRotation="90" wrapText="1"/>
      <protection/>
    </xf>
    <xf numFmtId="0" fontId="0" fillId="0" borderId="0" xfId="0" applyAlignment="1" applyProtection="1">
      <alignment horizontal="center"/>
      <protection/>
    </xf>
    <xf numFmtId="0" fontId="0" fillId="0" borderId="7" xfId="0" applyBorder="1" applyAlignment="1" applyProtection="1">
      <alignment/>
      <protection/>
    </xf>
    <xf numFmtId="0" fontId="0" fillId="0" borderId="6" xfId="0" applyBorder="1" applyAlignment="1" applyProtection="1">
      <alignment/>
      <protection/>
    </xf>
    <xf numFmtId="0" fontId="2" fillId="0" borderId="13" xfId="0" applyFont="1" applyBorder="1" applyAlignment="1" applyProtection="1">
      <alignment horizontal="center" wrapText="1"/>
      <protection/>
    </xf>
    <xf numFmtId="0" fontId="0" fillId="0" borderId="14" xfId="0" applyBorder="1" applyAlignment="1" applyProtection="1">
      <alignment/>
      <protection/>
    </xf>
    <xf numFmtId="0" fontId="0" fillId="2" borderId="1" xfId="0" applyFill="1" applyBorder="1" applyAlignment="1" applyProtection="1">
      <alignment/>
      <protection locked="0"/>
    </xf>
    <xf numFmtId="0" fontId="0" fillId="2" borderId="2" xfId="0" applyFill="1" applyBorder="1" applyAlignment="1" applyProtection="1">
      <alignment/>
      <protection locked="0"/>
    </xf>
    <xf numFmtId="0" fontId="0" fillId="0" borderId="0" xfId="0" applyAlignment="1" applyProtection="1">
      <alignment horizontal="right"/>
      <protection/>
    </xf>
    <xf numFmtId="0" fontId="4" fillId="0" borderId="0" xfId="0" applyFont="1" applyBorder="1" applyAlignment="1" applyProtection="1">
      <alignment horizontal="left"/>
      <protection/>
    </xf>
    <xf numFmtId="0" fontId="0" fillId="0" borderId="0" xfId="0" applyBorder="1" applyAlignment="1" applyProtection="1">
      <alignment horizontal="center"/>
      <protection/>
    </xf>
    <xf numFmtId="0" fontId="2" fillId="3" borderId="15" xfId="0" applyFont="1" applyFill="1" applyBorder="1" applyAlignment="1" applyProtection="1">
      <alignment horizontal="left" vertical="center" wrapText="1"/>
      <protection/>
    </xf>
    <xf numFmtId="0" fontId="2" fillId="3" borderId="16" xfId="0" applyFont="1" applyFill="1" applyBorder="1" applyAlignment="1" applyProtection="1">
      <alignment horizontal="left" vertical="center" wrapText="1"/>
      <protection/>
    </xf>
    <xf numFmtId="0" fontId="2" fillId="3" borderId="17" xfId="0" applyFont="1" applyFill="1" applyBorder="1" applyAlignment="1" applyProtection="1">
      <alignment horizontal="left" vertical="center" wrapText="1"/>
      <protection/>
    </xf>
    <xf numFmtId="0" fontId="0" fillId="0" borderId="0" xfId="0" applyAlignment="1">
      <alignment wrapText="1"/>
    </xf>
    <xf numFmtId="0" fontId="3" fillId="0" borderId="0" xfId="0" applyFont="1" applyAlignment="1">
      <alignment horizontal="left"/>
    </xf>
    <xf numFmtId="0" fontId="0" fillId="0" borderId="0" xfId="0" applyAlignment="1">
      <alignment horizontal="left"/>
    </xf>
    <xf numFmtId="0" fontId="0" fillId="0" borderId="18" xfId="0" applyBorder="1" applyAlignment="1">
      <alignment horizontal="left"/>
    </xf>
    <xf numFmtId="0" fontId="2" fillId="3" borderId="19" xfId="0" applyFont="1" applyFill="1" applyBorder="1" applyAlignment="1">
      <alignment horizontal="left" vertical="center"/>
    </xf>
    <xf numFmtId="0" fontId="2" fillId="3" borderId="20" xfId="0" applyFont="1" applyFill="1" applyBorder="1" applyAlignment="1">
      <alignment horizontal="left" vertical="center"/>
    </xf>
    <xf numFmtId="0" fontId="2" fillId="0" borderId="0" xfId="0" applyFont="1" applyAlignment="1">
      <alignment horizontal="left" wrapText="1"/>
    </xf>
    <xf numFmtId="0" fontId="5" fillId="3" borderId="21" xfId="0" applyFont="1" applyFill="1" applyBorder="1" applyAlignment="1">
      <alignment vertical="center" wrapText="1"/>
    </xf>
    <xf numFmtId="0" fontId="5" fillId="3" borderId="22" xfId="0" applyFont="1" applyFill="1" applyBorder="1" applyAlignment="1">
      <alignment vertical="center" wrapText="1"/>
    </xf>
    <xf numFmtId="0" fontId="5" fillId="3" borderId="23" xfId="0" applyFont="1" applyFill="1" applyBorder="1" applyAlignment="1">
      <alignment vertical="center" wrapText="1"/>
    </xf>
    <xf numFmtId="0" fontId="2" fillId="0" borderId="0" xfId="0" applyFont="1" applyAlignment="1">
      <alignment horizontal="center" wrapText="1"/>
    </xf>
    <xf numFmtId="0" fontId="0" fillId="2" borderId="3" xfId="0" applyFill="1" applyBorder="1" applyAlignment="1" applyProtection="1">
      <alignment/>
      <protection locked="0"/>
    </xf>
    <xf numFmtId="0" fontId="0" fillId="2" borderId="4" xfId="0" applyFill="1" applyBorder="1" applyAlignment="1" applyProtection="1">
      <alignment/>
      <protection locked="0"/>
    </xf>
    <xf numFmtId="0" fontId="0" fillId="2" borderId="5" xfId="0" applyFill="1" applyBorder="1" applyAlignment="1" applyProtection="1">
      <alignment/>
      <protection locked="0"/>
    </xf>
    <xf numFmtId="0" fontId="2" fillId="0" borderId="9"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3" borderId="21" xfId="0" applyFont="1" applyFill="1" applyBorder="1" applyAlignment="1" applyProtection="1">
      <alignment horizontal="left" vertical="center" wrapText="1"/>
      <protection/>
    </xf>
    <xf numFmtId="0" fontId="2" fillId="3" borderId="22" xfId="0" applyFont="1" applyFill="1" applyBorder="1" applyAlignment="1" applyProtection="1">
      <alignment horizontal="left" vertical="center" wrapText="1"/>
      <protection/>
    </xf>
    <xf numFmtId="0" fontId="2" fillId="3" borderId="23" xfId="0" applyFont="1" applyFill="1" applyBorder="1" applyAlignment="1" applyProtection="1">
      <alignment horizontal="left" vertical="center" wrapText="1"/>
      <protection/>
    </xf>
    <xf numFmtId="0" fontId="0" fillId="2" borderId="6" xfId="0" applyFill="1" applyBorder="1" applyAlignment="1" applyProtection="1">
      <alignment/>
      <protection locked="0"/>
    </xf>
    <xf numFmtId="0" fontId="4" fillId="0" borderId="0" xfId="0" applyFont="1" applyAlignment="1" applyProtection="1">
      <alignment horizontal="left"/>
      <protection/>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0" fillId="0" borderId="0" xfId="0" applyAlignment="1">
      <alignment horizontal="center"/>
    </xf>
    <xf numFmtId="0" fontId="0" fillId="0" borderId="18" xfId="0" applyBorder="1" applyAlignment="1">
      <alignment horizontal="center"/>
    </xf>
    <xf numFmtId="0" fontId="2" fillId="0" borderId="0" xfId="0" applyFont="1" applyAlignment="1">
      <alignment horizontal="left"/>
    </xf>
    <xf numFmtId="0" fontId="0" fillId="0" borderId="0" xfId="0" applyBorder="1" applyAlignment="1">
      <alignment horizontal="right"/>
    </xf>
    <xf numFmtId="0" fontId="0" fillId="0" borderId="18" xfId="0" applyBorder="1" applyAlignment="1">
      <alignment horizontal="right"/>
    </xf>
    <xf numFmtId="0" fontId="0" fillId="0" borderId="0" xfId="0" applyAlignment="1">
      <alignment horizontal="right"/>
    </xf>
    <xf numFmtId="0" fontId="0" fillId="2" borderId="21" xfId="0" applyFill="1" applyBorder="1" applyAlignment="1" applyProtection="1">
      <alignment/>
      <protection locked="0"/>
    </xf>
    <xf numFmtId="0" fontId="0" fillId="2" borderId="22" xfId="0" applyFill="1" applyBorder="1" applyAlignment="1" applyProtection="1">
      <alignment/>
      <protection locked="0"/>
    </xf>
    <xf numFmtId="0" fontId="0" fillId="2" borderId="23" xfId="0" applyFill="1" applyBorder="1" applyAlignment="1" applyProtection="1">
      <alignment/>
      <protection locked="0"/>
    </xf>
    <xf numFmtId="0" fontId="2" fillId="0" borderId="18" xfId="0" applyFont="1" applyBorder="1" applyAlignment="1">
      <alignment horizontal="left"/>
    </xf>
    <xf numFmtId="0" fontId="0" fillId="0" borderId="28" xfId="0" applyBorder="1" applyAlignment="1">
      <alignment horizontal="left"/>
    </xf>
    <xf numFmtId="0" fontId="3" fillId="0" borderId="0" xfId="0" applyFont="1" applyAlignment="1">
      <alignment/>
    </xf>
    <xf numFmtId="0" fontId="0" fillId="0" borderId="28" xfId="0" applyBorder="1" applyAlignment="1">
      <alignment horizontal="right"/>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3" xfId="0"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75" zoomScaleNormal="75" workbookViewId="0" topLeftCell="A1">
      <selection activeCell="H1" sqref="H1"/>
    </sheetView>
  </sheetViews>
  <sheetFormatPr defaultColWidth="9.140625" defaultRowHeight="12.75"/>
  <cols>
    <col min="1" max="1" width="9.28125" style="0" customWidth="1"/>
    <col min="4" max="4" width="11.7109375" style="0" customWidth="1"/>
    <col min="5" max="5" width="9.7109375" style="0" customWidth="1"/>
    <col min="6" max="6" width="10.7109375" style="0" bestFit="1" customWidth="1"/>
    <col min="7" max="7" width="11.140625" style="0" customWidth="1"/>
    <col min="8" max="8" width="10.7109375" style="0" customWidth="1"/>
  </cols>
  <sheetData>
    <row r="1" ht="18">
      <c r="A1" s="12" t="s">
        <v>99</v>
      </c>
    </row>
    <row r="2" ht="13.5" thickBot="1"/>
    <row r="3" spans="1:12" ht="33" customHeight="1" thickBot="1">
      <c r="A3" s="63" t="s">
        <v>111</v>
      </c>
      <c r="B3" s="64"/>
      <c r="C3" s="64"/>
      <c r="D3" s="64"/>
      <c r="E3" s="64"/>
      <c r="F3" s="64"/>
      <c r="G3" s="64"/>
      <c r="H3" s="64"/>
      <c r="I3" s="64"/>
      <c r="J3" s="64"/>
      <c r="K3" s="64"/>
      <c r="L3" s="65"/>
    </row>
    <row r="5" spans="2:12" ht="12.75">
      <c r="B5" s="2"/>
      <c r="C5" s="2"/>
      <c r="D5" s="9" t="s">
        <v>92</v>
      </c>
      <c r="E5" s="67"/>
      <c r="F5" s="68"/>
      <c r="G5" s="68"/>
      <c r="H5" s="68"/>
      <c r="I5" s="68"/>
      <c r="J5" s="68"/>
      <c r="K5" s="68"/>
      <c r="L5" s="69"/>
    </row>
    <row r="6" spans="2:12" ht="12.75">
      <c r="B6" s="2"/>
      <c r="C6" s="2"/>
      <c r="D6" s="9" t="s">
        <v>84</v>
      </c>
      <c r="E6" s="67"/>
      <c r="F6" s="68"/>
      <c r="G6" s="68"/>
      <c r="H6" s="68"/>
      <c r="I6" s="68"/>
      <c r="J6" s="68"/>
      <c r="K6" s="68"/>
      <c r="L6" s="69"/>
    </row>
    <row r="7" spans="2:12" ht="12.75">
      <c r="B7" s="2"/>
      <c r="C7" s="2"/>
      <c r="D7" s="9" t="s">
        <v>85</v>
      </c>
      <c r="E7" s="14"/>
      <c r="F7" s="15"/>
      <c r="G7" s="15"/>
      <c r="H7" s="15"/>
      <c r="I7" s="15"/>
      <c r="J7" s="15"/>
      <c r="K7" s="15"/>
      <c r="L7" s="16"/>
    </row>
    <row r="9" ht="12.75">
      <c r="A9" s="10" t="s">
        <v>98</v>
      </c>
    </row>
    <row r="10" spans="2:10" ht="18" customHeight="1">
      <c r="B10" s="62"/>
      <c r="C10" s="62"/>
      <c r="D10" s="62"/>
      <c r="E10" s="62"/>
      <c r="F10" s="62"/>
      <c r="G10" s="62"/>
      <c r="H10" s="62"/>
      <c r="I10" s="62"/>
      <c r="J10" s="62"/>
    </row>
    <row r="11" spans="2:10" ht="21.75" customHeight="1">
      <c r="B11" s="62"/>
      <c r="C11" s="62"/>
      <c r="D11" s="62"/>
      <c r="E11" s="62"/>
      <c r="F11" s="62"/>
      <c r="G11" s="62"/>
      <c r="H11" s="62"/>
      <c r="I11" s="62"/>
      <c r="J11" s="62"/>
    </row>
    <row r="12" spans="4:5" ht="12.75">
      <c r="D12" s="9" t="s">
        <v>110</v>
      </c>
      <c r="E12" s="17"/>
    </row>
    <row r="13" spans="2:12" ht="12.75">
      <c r="B13" s="2"/>
      <c r="C13" s="2"/>
      <c r="D13" s="9" t="s">
        <v>93</v>
      </c>
      <c r="E13" s="67"/>
      <c r="F13" s="68"/>
      <c r="G13" s="68"/>
      <c r="H13" s="68"/>
      <c r="I13" s="68"/>
      <c r="J13" s="68"/>
      <c r="K13" s="68"/>
      <c r="L13" s="69"/>
    </row>
    <row r="14" spans="2:12" ht="12.75">
      <c r="B14" s="2"/>
      <c r="C14" s="2"/>
      <c r="D14" s="9" t="s">
        <v>94</v>
      </c>
      <c r="E14" s="67"/>
      <c r="F14" s="68"/>
      <c r="G14" s="68"/>
      <c r="H14" s="68"/>
      <c r="I14" s="68"/>
      <c r="J14" s="68"/>
      <c r="K14" s="68"/>
      <c r="L14" s="69"/>
    </row>
    <row r="15" spans="2:12" ht="12.75">
      <c r="B15" s="2"/>
      <c r="C15" s="2"/>
      <c r="D15" s="9" t="s">
        <v>95</v>
      </c>
      <c r="E15" s="67"/>
      <c r="F15" s="68"/>
      <c r="G15" s="68"/>
      <c r="H15" s="68"/>
      <c r="I15" s="68"/>
      <c r="J15" s="68"/>
      <c r="K15" s="68"/>
      <c r="L15" s="69"/>
    </row>
    <row r="16" spans="2:12" ht="12.75">
      <c r="B16" s="2"/>
      <c r="C16" s="2"/>
      <c r="D16" s="9" t="s">
        <v>96</v>
      </c>
      <c r="E16" s="67"/>
      <c r="F16" s="68"/>
      <c r="G16" s="68"/>
      <c r="H16" s="68"/>
      <c r="I16" s="68"/>
      <c r="J16" s="68"/>
      <c r="K16" s="68"/>
      <c r="L16" s="69"/>
    </row>
    <row r="17" spans="2:12" ht="12.75">
      <c r="B17" s="2"/>
      <c r="C17" s="2"/>
      <c r="D17" s="9" t="s">
        <v>97</v>
      </c>
      <c r="E17" s="67"/>
      <c r="F17" s="68"/>
      <c r="G17" s="68"/>
      <c r="H17" s="68"/>
      <c r="I17" s="68"/>
      <c r="J17" s="68"/>
      <c r="K17" s="68"/>
      <c r="L17" s="69"/>
    </row>
    <row r="19" spans="1:2" ht="12.75" customHeight="1">
      <c r="A19" s="66" t="s">
        <v>91</v>
      </c>
      <c r="B19" s="66"/>
    </row>
    <row r="20" spans="5:6" ht="12.75">
      <c r="E20" s="9" t="s">
        <v>119</v>
      </c>
      <c r="F20" s="17"/>
    </row>
    <row r="21" spans="5:6" ht="12.75">
      <c r="E21" s="9" t="s">
        <v>120</v>
      </c>
      <c r="F21" s="17"/>
    </row>
    <row r="22" spans="5:7" ht="12.75">
      <c r="E22" s="9" t="s">
        <v>121</v>
      </c>
      <c r="F22" s="17"/>
      <c r="G22" t="s">
        <v>103</v>
      </c>
    </row>
    <row r="23" spans="5:7" ht="12.75">
      <c r="E23" s="9" t="s">
        <v>122</v>
      </c>
      <c r="F23" s="17"/>
      <c r="G23" t="s">
        <v>105</v>
      </c>
    </row>
    <row r="24" spans="5:6" ht="12.75">
      <c r="E24" s="9" t="s">
        <v>123</v>
      </c>
      <c r="F24" s="17"/>
    </row>
    <row r="25" spans="1:7" ht="89.25">
      <c r="A25" s="66" t="s">
        <v>124</v>
      </c>
      <c r="B25" s="66"/>
      <c r="F25" s="13" t="s">
        <v>117</v>
      </c>
      <c r="G25" s="13" t="s">
        <v>101</v>
      </c>
    </row>
    <row r="26" spans="5:7" ht="12.75">
      <c r="E26" s="9" t="s">
        <v>100</v>
      </c>
      <c r="F26" s="17"/>
      <c r="G26" s="17"/>
    </row>
    <row r="27" spans="5:7" ht="12.75">
      <c r="E27" s="9" t="s">
        <v>76</v>
      </c>
      <c r="F27" s="17"/>
      <c r="G27" s="17"/>
    </row>
    <row r="28" spans="5:7" ht="12.75">
      <c r="E28" s="9" t="s">
        <v>78</v>
      </c>
      <c r="F28" s="17"/>
      <c r="G28" s="17"/>
    </row>
    <row r="29" spans="5:7" ht="12.75">
      <c r="E29" s="9" t="s">
        <v>4</v>
      </c>
      <c r="F29" s="17"/>
      <c r="G29" s="17"/>
    </row>
    <row r="30" spans="5:9" ht="12.75">
      <c r="E30" s="18" t="s">
        <v>102</v>
      </c>
      <c r="F30">
        <f>SUM(F26:F29)</f>
        <v>0</v>
      </c>
      <c r="G30">
        <f>SUM(G26:G29)</f>
        <v>0</v>
      </c>
      <c r="H30">
        <f>SUM(F30:G30)</f>
        <v>0</v>
      </c>
      <c r="I30" t="s">
        <v>103</v>
      </c>
    </row>
    <row r="31" ht="12.75">
      <c r="H31" t="s">
        <v>104</v>
      </c>
    </row>
  </sheetData>
  <sheetProtection password="DD1D" sheet="1" objects="1" scenarios="1"/>
  <mergeCells count="12">
    <mergeCell ref="E15:L15"/>
    <mergeCell ref="B11:J11"/>
    <mergeCell ref="B10:J10"/>
    <mergeCell ref="A3:L3"/>
    <mergeCell ref="A25:B25"/>
    <mergeCell ref="A19:B19"/>
    <mergeCell ref="E5:L5"/>
    <mergeCell ref="E6:L6"/>
    <mergeCell ref="E17:L17"/>
    <mergeCell ref="E14:L14"/>
    <mergeCell ref="E13:L13"/>
    <mergeCell ref="E16:L16"/>
  </mergeCells>
  <printOptions/>
  <pageMargins left="0.75" right="0.75" top="1" bottom="1" header="0.5" footer="0.5"/>
  <pageSetup fitToHeight="1" fitToWidth="1" horizontalDpi="600" verticalDpi="600" orientation="landscape" scale="94" r:id="rId2"/>
  <legacyDrawing r:id="rId1"/>
</worksheet>
</file>

<file path=xl/worksheets/sheet10.xml><?xml version="1.0" encoding="utf-8"?>
<worksheet xmlns="http://schemas.openxmlformats.org/spreadsheetml/2006/main" xmlns:r="http://schemas.openxmlformats.org/officeDocument/2006/relationships">
  <dimension ref="A1:K23"/>
  <sheetViews>
    <sheetView workbookViewId="0" topLeftCell="A1">
      <selection activeCell="A1" sqref="A1:K1"/>
    </sheetView>
  </sheetViews>
  <sheetFormatPr defaultColWidth="9.140625" defaultRowHeight="12.75"/>
  <sheetData>
    <row r="1" spans="1:11" ht="15.75">
      <c r="A1" s="57" t="s">
        <v>53</v>
      </c>
      <c r="B1" s="57"/>
      <c r="C1" s="57"/>
      <c r="D1" s="57"/>
      <c r="E1" s="57"/>
      <c r="F1" s="57"/>
      <c r="G1" s="57"/>
      <c r="H1" s="57"/>
      <c r="I1" s="57"/>
      <c r="J1" s="57"/>
      <c r="K1" s="57"/>
    </row>
    <row r="3" spans="1:10" ht="12.75">
      <c r="A3" s="60" t="s">
        <v>8</v>
      </c>
      <c r="B3" s="61"/>
      <c r="C3" s="61"/>
      <c r="D3" s="61"/>
      <c r="E3" s="61"/>
      <c r="F3" s="61"/>
      <c r="G3" s="61"/>
      <c r="H3" s="61"/>
      <c r="I3" s="61"/>
      <c r="J3" s="78"/>
    </row>
    <row r="4" spans="1:10" ht="12.75">
      <c r="A4" s="79"/>
      <c r="B4" s="80"/>
      <c r="C4" s="80"/>
      <c r="D4" s="80"/>
      <c r="E4" s="80"/>
      <c r="F4" s="80"/>
      <c r="G4" s="80"/>
      <c r="H4" s="80"/>
      <c r="I4" s="80"/>
      <c r="J4" s="81"/>
    </row>
    <row r="5" ht="13.5" thickBot="1"/>
    <row r="6" spans="1:10" ht="13.5" thickBot="1">
      <c r="A6" s="84" t="s">
        <v>9</v>
      </c>
      <c r="B6" s="84"/>
      <c r="C6" s="91"/>
      <c r="D6" s="88"/>
      <c r="E6" s="89"/>
      <c r="F6" s="89"/>
      <c r="G6" s="89"/>
      <c r="H6" s="89"/>
      <c r="I6" s="89"/>
      <c r="J6" s="90"/>
    </row>
    <row r="7" spans="1:10" ht="13.5" thickBot="1">
      <c r="A7" s="84" t="s">
        <v>10</v>
      </c>
      <c r="B7" s="84"/>
      <c r="C7" s="91"/>
      <c r="D7" s="88"/>
      <c r="E7" s="89"/>
      <c r="F7" s="89"/>
      <c r="G7" s="89"/>
      <c r="H7" s="89"/>
      <c r="I7" s="89"/>
      <c r="J7" s="90"/>
    </row>
    <row r="8" ht="13.5" thickBot="1"/>
    <row r="9" spans="1:4" ht="13.5" thickBot="1">
      <c r="A9" t="s">
        <v>11</v>
      </c>
      <c r="B9" s="48">
        <v>345</v>
      </c>
      <c r="C9" s="92" t="s">
        <v>12</v>
      </c>
      <c r="D9" s="58"/>
    </row>
    <row r="11" spans="1:8" ht="13.5" thickBot="1">
      <c r="A11" s="84" t="s">
        <v>108</v>
      </c>
      <c r="B11" s="84"/>
      <c r="C11" s="84"/>
      <c r="D11" s="84"/>
      <c r="E11" s="84"/>
      <c r="F11" s="84"/>
      <c r="G11" s="84"/>
      <c r="H11" s="84"/>
    </row>
    <row r="12" spans="1:10" ht="13.5" thickBot="1">
      <c r="A12" s="58" t="s">
        <v>13</v>
      </c>
      <c r="B12" s="58"/>
      <c r="C12" s="85" t="s">
        <v>14</v>
      </c>
      <c r="D12" s="86"/>
      <c r="E12" s="48">
        <v>3.594</v>
      </c>
      <c r="F12" t="s">
        <v>15</v>
      </c>
      <c r="G12" s="82" t="s">
        <v>16</v>
      </c>
      <c r="H12" s="83"/>
      <c r="I12" s="48">
        <v>56.68</v>
      </c>
      <c r="J12" t="s">
        <v>15</v>
      </c>
    </row>
    <row r="13" spans="1:10" ht="12.75">
      <c r="A13" s="87" t="s">
        <v>54</v>
      </c>
      <c r="B13" s="87"/>
      <c r="C13" s="87"/>
      <c r="D13" s="87"/>
      <c r="E13" s="5">
        <f>SQRT(E12^2+I12^2)</f>
        <v>56.79383096780846</v>
      </c>
      <c r="F13" s="5" t="s">
        <v>15</v>
      </c>
      <c r="G13" s="85" t="s">
        <v>55</v>
      </c>
      <c r="H13" s="85"/>
      <c r="I13">
        <f>DEGREES(ATAN(I12/E12))</f>
        <v>86.37181163529077</v>
      </c>
      <c r="J13" t="s">
        <v>26</v>
      </c>
    </row>
    <row r="14" spans="1:8" ht="12.75">
      <c r="A14" s="2"/>
      <c r="B14" s="2"/>
      <c r="C14" s="3"/>
      <c r="D14" s="3"/>
      <c r="G14" s="1"/>
      <c r="H14" s="8"/>
    </row>
    <row r="15" spans="1:10" ht="13.5" thickBot="1">
      <c r="A15" s="58" t="s">
        <v>63</v>
      </c>
      <c r="B15" s="58"/>
      <c r="C15" s="58"/>
      <c r="D15" s="58"/>
      <c r="E15" s="58"/>
      <c r="F15" s="58"/>
      <c r="G15" s="58"/>
      <c r="H15" s="58"/>
      <c r="I15" s="58"/>
      <c r="J15" s="58"/>
    </row>
    <row r="16" spans="1:10" ht="13.5" thickBot="1">
      <c r="A16" s="58" t="s">
        <v>56</v>
      </c>
      <c r="B16" s="59"/>
      <c r="C16" s="95"/>
      <c r="D16" s="96"/>
      <c r="E16" s="97"/>
      <c r="F16" s="94" t="s">
        <v>57</v>
      </c>
      <c r="G16" s="86"/>
      <c r="H16" s="95"/>
      <c r="I16" s="96"/>
      <c r="J16" s="97"/>
    </row>
    <row r="17" spans="1:10" ht="13.5" thickBot="1">
      <c r="A17" s="4" t="s">
        <v>19</v>
      </c>
      <c r="B17" s="4"/>
      <c r="C17" s="49">
        <v>70</v>
      </c>
      <c r="D17" s="5" t="s">
        <v>15</v>
      </c>
      <c r="E17" s="85" t="s">
        <v>20</v>
      </c>
      <c r="F17" s="86"/>
      <c r="G17" s="48">
        <v>75</v>
      </c>
      <c r="H17" t="s">
        <v>21</v>
      </c>
      <c r="I17">
        <f>RADIANS(G17)</f>
        <v>1.3089969389957472</v>
      </c>
      <c r="J17" t="s">
        <v>22</v>
      </c>
    </row>
    <row r="18" spans="1:8" ht="13.5" thickBot="1">
      <c r="A18" s="87" t="s">
        <v>58</v>
      </c>
      <c r="B18" s="87"/>
      <c r="C18" s="87"/>
      <c r="D18" s="87"/>
      <c r="E18" s="87"/>
      <c r="F18" s="86"/>
      <c r="G18" s="48">
        <v>75</v>
      </c>
      <c r="H18" t="s">
        <v>21</v>
      </c>
    </row>
    <row r="20" spans="1:8" ht="12.75">
      <c r="A20" s="84" t="s">
        <v>23</v>
      </c>
      <c r="B20" s="84"/>
      <c r="C20" s="84"/>
      <c r="D20" s="84"/>
      <c r="E20" s="84"/>
      <c r="F20" s="84"/>
      <c r="G20" s="84"/>
      <c r="H20" s="84"/>
    </row>
    <row r="21" spans="1:10" ht="15.75">
      <c r="A21" t="s">
        <v>59</v>
      </c>
      <c r="I21">
        <f>1.25*E13/COS(RADIANS(G17-I13))</f>
        <v>72.41389664824038</v>
      </c>
      <c r="J21" t="s">
        <v>15</v>
      </c>
    </row>
    <row r="23" spans="1:10" ht="15.75">
      <c r="A23" t="s">
        <v>64</v>
      </c>
      <c r="I23">
        <f>(0.85*B9*1000*COS(RADIANS(G17-I13)))/(1.15*SQRT(3)*1.25*E13*COS(RADIANS(G17-30)))</f>
        <v>2875.2302772485796</v>
      </c>
      <c r="J23" t="s">
        <v>39</v>
      </c>
    </row>
  </sheetData>
  <sheetProtection password="DD1D" sheet="1" objects="1" scenarios="1"/>
  <mergeCells count="21">
    <mergeCell ref="F16:G16"/>
    <mergeCell ref="C16:E16"/>
    <mergeCell ref="H16:J16"/>
    <mergeCell ref="A18:F18"/>
    <mergeCell ref="E17:F17"/>
    <mergeCell ref="A20:H20"/>
    <mergeCell ref="A16:B16"/>
    <mergeCell ref="A6:C6"/>
    <mergeCell ref="A7:C7"/>
    <mergeCell ref="A15:J15"/>
    <mergeCell ref="C9:D9"/>
    <mergeCell ref="A11:H11"/>
    <mergeCell ref="A12:B12"/>
    <mergeCell ref="C12:D12"/>
    <mergeCell ref="G12:H12"/>
    <mergeCell ref="A3:J4"/>
    <mergeCell ref="G13:H13"/>
    <mergeCell ref="A13:D13"/>
    <mergeCell ref="A1:K1"/>
    <mergeCell ref="D6:J6"/>
    <mergeCell ref="D7:J7"/>
  </mergeCells>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L24"/>
  <sheetViews>
    <sheetView workbookViewId="0" topLeftCell="A1">
      <selection activeCell="A1" sqref="A1:L1"/>
    </sheetView>
  </sheetViews>
  <sheetFormatPr defaultColWidth="9.140625" defaultRowHeight="12.75"/>
  <sheetData>
    <row r="1" spans="1:12" ht="15.75">
      <c r="A1" s="57" t="s">
        <v>60</v>
      </c>
      <c r="B1" s="57"/>
      <c r="C1" s="57"/>
      <c r="D1" s="57"/>
      <c r="E1" s="57"/>
      <c r="F1" s="57"/>
      <c r="G1" s="57"/>
      <c r="H1" s="57"/>
      <c r="I1" s="57"/>
      <c r="J1" s="57"/>
      <c r="K1" s="57"/>
      <c r="L1" s="57"/>
    </row>
    <row r="3" spans="1:10" ht="12.75">
      <c r="A3" s="60" t="s">
        <v>8</v>
      </c>
      <c r="B3" s="61"/>
      <c r="C3" s="61"/>
      <c r="D3" s="61"/>
      <c r="E3" s="61"/>
      <c r="F3" s="61"/>
      <c r="G3" s="61"/>
      <c r="H3" s="61"/>
      <c r="I3" s="61"/>
      <c r="J3" s="78"/>
    </row>
    <row r="4" spans="1:10" ht="12.75">
      <c r="A4" s="79"/>
      <c r="B4" s="80"/>
      <c r="C4" s="80"/>
      <c r="D4" s="80"/>
      <c r="E4" s="80"/>
      <c r="F4" s="80"/>
      <c r="G4" s="80"/>
      <c r="H4" s="80"/>
      <c r="I4" s="80"/>
      <c r="J4" s="81"/>
    </row>
    <row r="5" ht="13.5" thickBot="1"/>
    <row r="6" spans="1:10" ht="13.5" thickBot="1">
      <c r="A6" s="84" t="s">
        <v>9</v>
      </c>
      <c r="B6" s="84"/>
      <c r="C6" s="91"/>
      <c r="D6" s="88"/>
      <c r="E6" s="89"/>
      <c r="F6" s="89"/>
      <c r="G6" s="89"/>
      <c r="H6" s="89"/>
      <c r="I6" s="89"/>
      <c r="J6" s="90"/>
    </row>
    <row r="7" spans="1:10" ht="13.5" thickBot="1">
      <c r="A7" s="84" t="s">
        <v>10</v>
      </c>
      <c r="B7" s="84"/>
      <c r="C7" s="91"/>
      <c r="D7" s="88"/>
      <c r="E7" s="89"/>
      <c r="F7" s="89"/>
      <c r="G7" s="89"/>
      <c r="H7" s="89"/>
      <c r="I7" s="89"/>
      <c r="J7" s="90"/>
    </row>
    <row r="8" ht="13.5" thickBot="1"/>
    <row r="9" spans="1:4" ht="13.5" thickBot="1">
      <c r="A9" t="s">
        <v>11</v>
      </c>
      <c r="B9" s="48">
        <v>345</v>
      </c>
      <c r="C9" s="92" t="s">
        <v>12</v>
      </c>
      <c r="D9" s="58"/>
    </row>
    <row r="11" spans="1:8" ht="12.75">
      <c r="A11" s="84" t="s">
        <v>108</v>
      </c>
      <c r="B11" s="84"/>
      <c r="C11" s="84"/>
      <c r="D11" s="84"/>
      <c r="E11" s="84"/>
      <c r="F11" s="84"/>
      <c r="G11" s="84"/>
      <c r="H11" s="84"/>
    </row>
    <row r="12" spans="1:10" ht="13.5" thickBot="1">
      <c r="A12" s="58" t="s">
        <v>61</v>
      </c>
      <c r="B12" s="58"/>
      <c r="C12" s="58"/>
      <c r="D12" s="58"/>
      <c r="E12" s="58"/>
      <c r="F12" s="58"/>
      <c r="G12" s="58"/>
      <c r="H12" s="58"/>
      <c r="I12" s="58"/>
      <c r="J12" s="58"/>
    </row>
    <row r="13" spans="3:10" ht="13.5" thickBot="1">
      <c r="C13" s="85" t="s">
        <v>14</v>
      </c>
      <c r="D13" s="86"/>
      <c r="E13" s="48">
        <v>3.594</v>
      </c>
      <c r="F13" t="s">
        <v>15</v>
      </c>
      <c r="G13" s="82" t="s">
        <v>16</v>
      </c>
      <c r="H13" s="83"/>
      <c r="I13" s="48">
        <v>56.68</v>
      </c>
      <c r="J13" t="s">
        <v>15</v>
      </c>
    </row>
    <row r="14" spans="1:10" ht="12.75">
      <c r="A14" s="87" t="s">
        <v>62</v>
      </c>
      <c r="B14" s="87"/>
      <c r="C14" s="87"/>
      <c r="D14" s="87"/>
      <c r="E14" s="5">
        <f>SQRT(E13^2+I13^2)</f>
        <v>56.79383096780846</v>
      </c>
      <c r="F14" s="5" t="s">
        <v>15</v>
      </c>
      <c r="G14" s="85" t="s">
        <v>55</v>
      </c>
      <c r="H14" s="85"/>
      <c r="I14">
        <f>DEGREES(ATAN(I13/E13))</f>
        <v>86.37181163529077</v>
      </c>
      <c r="J14" t="s">
        <v>26</v>
      </c>
    </row>
    <row r="15" spans="1:8" ht="12.75">
      <c r="A15" s="2"/>
      <c r="B15" s="2"/>
      <c r="C15" s="3"/>
      <c r="D15" s="3"/>
      <c r="G15" s="1"/>
      <c r="H15" s="8"/>
    </row>
    <row r="16" spans="1:10" ht="13.5" thickBot="1">
      <c r="A16" s="58" t="s">
        <v>63</v>
      </c>
      <c r="B16" s="58"/>
      <c r="C16" s="58"/>
      <c r="D16" s="58"/>
      <c r="E16" s="58"/>
      <c r="F16" s="58"/>
      <c r="G16" s="58"/>
      <c r="H16" s="58"/>
      <c r="I16" s="58"/>
      <c r="J16" s="58"/>
    </row>
    <row r="17" spans="1:10" ht="13.5" thickBot="1">
      <c r="A17" s="58" t="s">
        <v>56</v>
      </c>
      <c r="B17" s="59"/>
      <c r="C17" s="95"/>
      <c r="D17" s="96"/>
      <c r="E17" s="97"/>
      <c r="F17" s="87" t="s">
        <v>57</v>
      </c>
      <c r="G17" s="87"/>
      <c r="H17" s="95"/>
      <c r="I17" s="96"/>
      <c r="J17" s="97"/>
    </row>
    <row r="18" spans="1:10" ht="13.5" thickBot="1">
      <c r="A18" s="4" t="s">
        <v>19</v>
      </c>
      <c r="B18" s="4"/>
      <c r="C18" s="49">
        <v>70</v>
      </c>
      <c r="D18" s="5" t="s">
        <v>15</v>
      </c>
      <c r="E18" s="85" t="s">
        <v>20</v>
      </c>
      <c r="F18" s="85"/>
      <c r="G18" s="48">
        <v>75</v>
      </c>
      <c r="H18" t="s">
        <v>21</v>
      </c>
      <c r="I18">
        <f>RADIANS(G18)</f>
        <v>1.3089969389957472</v>
      </c>
      <c r="J18" t="s">
        <v>22</v>
      </c>
    </row>
    <row r="19" spans="1:8" ht="13.5" thickBot="1">
      <c r="A19" s="87" t="s">
        <v>58</v>
      </c>
      <c r="B19" s="87"/>
      <c r="C19" s="87"/>
      <c r="D19" s="87"/>
      <c r="E19" s="87"/>
      <c r="F19" s="86"/>
      <c r="G19" s="48">
        <v>75</v>
      </c>
      <c r="H19" t="s">
        <v>21</v>
      </c>
    </row>
    <row r="21" spans="1:8" ht="12.75">
      <c r="A21" s="84" t="s">
        <v>23</v>
      </c>
      <c r="B21" s="84"/>
      <c r="C21" s="84"/>
      <c r="D21" s="84"/>
      <c r="E21" s="84"/>
      <c r="F21" s="84"/>
      <c r="G21" s="84"/>
      <c r="H21" s="84"/>
    </row>
    <row r="22" spans="1:10" ht="15.75">
      <c r="A22" s="58" t="s">
        <v>65</v>
      </c>
      <c r="B22" s="58"/>
      <c r="C22" s="58"/>
      <c r="D22" s="58"/>
      <c r="E22" s="58"/>
      <c r="F22" s="58"/>
      <c r="G22" s="58"/>
      <c r="H22" s="58"/>
      <c r="I22">
        <f>1.25*E14/COS(RADIANS(G18-I14))</f>
        <v>72.41389664824038</v>
      </c>
      <c r="J22" t="s">
        <v>15</v>
      </c>
    </row>
    <row r="24" spans="1:10" ht="15.75">
      <c r="A24" s="58" t="s">
        <v>66</v>
      </c>
      <c r="B24" s="58"/>
      <c r="C24" s="58"/>
      <c r="D24" s="58"/>
      <c r="E24" s="58"/>
      <c r="F24" s="58"/>
      <c r="G24" s="58"/>
      <c r="H24" s="58"/>
      <c r="I24">
        <f>(0.85*B9*1000*COS(RADIANS(G18-I14)))/(1.15*SQRT(3)*1.25*E14*COS(RADIANS(G18-30)))</f>
        <v>2875.2302772485796</v>
      </c>
      <c r="J24" t="s">
        <v>39</v>
      </c>
    </row>
  </sheetData>
  <sheetProtection password="DD1D" sheet="1" objects="1" scenarios="1"/>
  <mergeCells count="23">
    <mergeCell ref="A24:H24"/>
    <mergeCell ref="A22:H22"/>
    <mergeCell ref="A16:J16"/>
    <mergeCell ref="A19:F19"/>
    <mergeCell ref="E18:F18"/>
    <mergeCell ref="C17:E17"/>
    <mergeCell ref="H17:J17"/>
    <mergeCell ref="A21:H21"/>
    <mergeCell ref="A1:L1"/>
    <mergeCell ref="A3:J4"/>
    <mergeCell ref="G13:H13"/>
    <mergeCell ref="G14:H14"/>
    <mergeCell ref="A14:D14"/>
    <mergeCell ref="D6:J6"/>
    <mergeCell ref="D7:J7"/>
    <mergeCell ref="A7:C7"/>
    <mergeCell ref="A12:J12"/>
    <mergeCell ref="A6:C6"/>
    <mergeCell ref="C9:D9"/>
    <mergeCell ref="A11:H11"/>
    <mergeCell ref="A17:B17"/>
    <mergeCell ref="F17:G17"/>
    <mergeCell ref="C13:D13"/>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1"/>
  <sheetViews>
    <sheetView zoomScale="75" zoomScaleNormal="75" workbookViewId="0" topLeftCell="A1">
      <pane ySplit="11" topLeftCell="BM12" activePane="bottomLeft" state="frozen"/>
      <selection pane="topLeft" activeCell="A1" sqref="A1"/>
      <selection pane="bottomLeft" activeCell="A1" sqref="A1"/>
    </sheetView>
  </sheetViews>
  <sheetFormatPr defaultColWidth="9.140625" defaultRowHeight="12.75"/>
  <cols>
    <col min="1" max="1" width="25.7109375" style="20" customWidth="1"/>
    <col min="2" max="2" width="9.140625" style="20" customWidth="1"/>
    <col min="3" max="3" width="18.57421875" style="20" bestFit="1" customWidth="1"/>
    <col min="4" max="4" width="25.7109375" style="20" customWidth="1"/>
    <col min="5" max="5" width="12.7109375" style="20" bestFit="1" customWidth="1"/>
    <col min="6" max="6" width="7.8515625" style="20" customWidth="1"/>
    <col min="7" max="7" width="8.57421875" style="20" bestFit="1" customWidth="1"/>
    <col min="8" max="8" width="8.8515625" style="20" customWidth="1"/>
    <col min="9" max="10" width="3.28125" style="20" bestFit="1" customWidth="1"/>
    <col min="11" max="11" width="8.140625" style="20" bestFit="1" customWidth="1"/>
    <col min="12" max="12" width="3.421875" style="20" bestFit="1" customWidth="1"/>
    <col min="13" max="13" width="17.8515625" style="20" customWidth="1"/>
    <col min="14" max="16384" width="9.140625" style="21" customWidth="1"/>
  </cols>
  <sheetData>
    <row r="1" spans="1:11" s="28" customFormat="1" ht="18">
      <c r="A1" s="51" t="s">
        <v>3</v>
      </c>
      <c r="B1" s="26"/>
      <c r="C1" s="26"/>
      <c r="D1" s="26"/>
      <c r="E1" s="26"/>
      <c r="F1" s="26"/>
      <c r="G1" s="26"/>
      <c r="H1" s="51" t="s">
        <v>125</v>
      </c>
      <c r="I1" s="26"/>
      <c r="J1" s="26"/>
      <c r="K1" s="26"/>
    </row>
    <row r="2" spans="1:11" s="28" customFormat="1" ht="13.5" thickBot="1">
      <c r="A2" s="52"/>
      <c r="B2" s="52"/>
      <c r="C2" s="52"/>
      <c r="D2" s="52"/>
      <c r="E2" s="52"/>
      <c r="F2" s="52"/>
      <c r="G2" s="52"/>
      <c r="H2" s="52"/>
      <c r="I2" s="52"/>
      <c r="J2" s="52"/>
      <c r="K2" s="52"/>
    </row>
    <row r="3" spans="1:12" s="28" customFormat="1" ht="26.25" customHeight="1" thickBot="1">
      <c r="A3" s="73" t="s">
        <v>126</v>
      </c>
      <c r="B3" s="74"/>
      <c r="C3" s="74"/>
      <c r="D3" s="74"/>
      <c r="E3" s="74"/>
      <c r="F3" s="74"/>
      <c r="G3" s="74"/>
      <c r="H3" s="74"/>
      <c r="I3" s="74"/>
      <c r="J3" s="74"/>
      <c r="K3" s="74"/>
      <c r="L3" s="75"/>
    </row>
    <row r="4" spans="1:11" s="28" customFormat="1" ht="12.75">
      <c r="A4" s="26"/>
      <c r="B4" s="26"/>
      <c r="C4" s="26"/>
      <c r="D4" s="26"/>
      <c r="E4" s="26"/>
      <c r="F4" s="26"/>
      <c r="G4" s="26"/>
      <c r="H4" s="26"/>
      <c r="I4" s="26"/>
      <c r="J4" s="26"/>
      <c r="K4" s="26"/>
    </row>
    <row r="5" spans="1:10" s="28" customFormat="1" ht="12.75">
      <c r="A5" s="26"/>
      <c r="B5" s="27" t="s">
        <v>83</v>
      </c>
      <c r="C5" s="76"/>
      <c r="D5" s="76"/>
      <c r="E5" s="76"/>
      <c r="F5" s="76"/>
      <c r="G5" s="76"/>
      <c r="H5" s="76"/>
      <c r="I5" s="76"/>
      <c r="J5" s="76"/>
    </row>
    <row r="6" spans="1:10" s="28" customFormat="1" ht="12.75">
      <c r="A6" s="26"/>
      <c r="B6" s="27" t="s">
        <v>84</v>
      </c>
      <c r="C6" s="76"/>
      <c r="D6" s="76"/>
      <c r="E6" s="76"/>
      <c r="F6" s="76"/>
      <c r="G6" s="76"/>
      <c r="H6" s="76"/>
      <c r="I6" s="76"/>
      <c r="J6" s="76"/>
    </row>
    <row r="7" spans="1:10" s="28" customFormat="1" ht="12.75">
      <c r="A7" s="26"/>
      <c r="B7" s="27" t="s">
        <v>85</v>
      </c>
      <c r="C7" s="76"/>
      <c r="D7" s="76"/>
      <c r="E7" s="76"/>
      <c r="F7" s="76"/>
      <c r="G7" s="76"/>
      <c r="H7" s="76"/>
      <c r="I7" s="76"/>
      <c r="J7" s="76"/>
    </row>
    <row r="8" spans="2:5" s="24" customFormat="1" ht="12.75">
      <c r="B8" s="50" t="s">
        <v>110</v>
      </c>
      <c r="C8" s="17"/>
      <c r="D8" s="23"/>
      <c r="E8" s="23"/>
    </row>
    <row r="9" spans="1:8" s="28" customFormat="1" ht="12.75">
      <c r="A9" s="26"/>
      <c r="B9" s="26"/>
      <c r="C9" s="26"/>
      <c r="D9" s="26"/>
      <c r="E9" s="26"/>
      <c r="F9" s="26"/>
      <c r="G9" s="26"/>
      <c r="H9" s="26"/>
    </row>
    <row r="10" spans="1:12" s="28" customFormat="1" ht="13.5" thickBot="1">
      <c r="A10" s="38"/>
      <c r="B10" s="29"/>
      <c r="C10" s="70" t="s">
        <v>72</v>
      </c>
      <c r="D10" s="71"/>
      <c r="E10" s="71"/>
      <c r="F10" s="72"/>
      <c r="G10" s="70" t="s">
        <v>74</v>
      </c>
      <c r="H10" s="72"/>
      <c r="I10" s="70" t="s">
        <v>79</v>
      </c>
      <c r="J10" s="71"/>
      <c r="K10" s="71"/>
      <c r="L10" s="72"/>
    </row>
    <row r="11" spans="1:13" s="31" customFormat="1" ht="93" customHeight="1" thickBot="1">
      <c r="A11" s="30" t="s">
        <v>1</v>
      </c>
      <c r="B11" s="33" t="s">
        <v>67</v>
      </c>
      <c r="C11" s="30" t="s">
        <v>71</v>
      </c>
      <c r="D11" s="31" t="s">
        <v>70</v>
      </c>
      <c r="E11" s="31" t="s">
        <v>68</v>
      </c>
      <c r="F11" s="33" t="s">
        <v>69</v>
      </c>
      <c r="G11" s="30" t="s">
        <v>73</v>
      </c>
      <c r="H11" s="32" t="s">
        <v>75</v>
      </c>
      <c r="I11" s="39" t="s">
        <v>77</v>
      </c>
      <c r="J11" s="40" t="s">
        <v>76</v>
      </c>
      <c r="K11" s="41" t="s">
        <v>78</v>
      </c>
      <c r="L11" s="42" t="s">
        <v>4</v>
      </c>
      <c r="M11" s="34" t="s">
        <v>80</v>
      </c>
    </row>
    <row r="12" s="19" customFormat="1" ht="12.75"/>
    <row r="13" s="20" customFormat="1" ht="12.75"/>
    <row r="14" s="20" customFormat="1" ht="12.75"/>
    <row r="15" s="20" customFormat="1" ht="12.75"/>
    <row r="16" s="20" customFormat="1" ht="12.75"/>
    <row r="17" s="20" customFormat="1" ht="12.75"/>
    <row r="18" s="20" customFormat="1" ht="12.75"/>
    <row r="19" s="20" customFormat="1" ht="12.75"/>
    <row r="20" s="20" customFormat="1" ht="12.75"/>
    <row r="21" s="20" customFormat="1" ht="12.75"/>
    <row r="22" s="20" customFormat="1" ht="12.75"/>
    <row r="23" s="20" customFormat="1" ht="12.75"/>
    <row r="24" s="20" customFormat="1" ht="12.75"/>
    <row r="25" s="20" customFormat="1" ht="12.75"/>
    <row r="26" s="20" customFormat="1" ht="12.75"/>
    <row r="27" s="20" customFormat="1" ht="12.75"/>
    <row r="28" s="20" customFormat="1" ht="12.75"/>
    <row r="29" s="20" customFormat="1" ht="12.75"/>
    <row r="30" s="20" customFormat="1" ht="12.75"/>
    <row r="31" s="20" customFormat="1" ht="12.75"/>
    <row r="32" s="20" customFormat="1" ht="12.75"/>
    <row r="33" s="20" customFormat="1" ht="12.75"/>
    <row r="34" s="20" customFormat="1" ht="12.75"/>
    <row r="35" s="20" customFormat="1" ht="12.75"/>
    <row r="36" s="20" customFormat="1" ht="12.75"/>
    <row r="37" s="20" customFormat="1" ht="12.75"/>
    <row r="38" s="20" customFormat="1" ht="12.75"/>
    <row r="39" s="20" customFormat="1" ht="12.75"/>
    <row r="40" s="20" customFormat="1" ht="12.75"/>
    <row r="41" s="20" customFormat="1" ht="12.75"/>
    <row r="42" s="20" customFormat="1" ht="12.75"/>
    <row r="43" s="20" customFormat="1" ht="12.75"/>
    <row r="44" s="20" customFormat="1" ht="12.75"/>
    <row r="45" s="20" customFormat="1" ht="12.75"/>
    <row r="46" s="20" customFormat="1" ht="12.75"/>
    <row r="47" s="20" customFormat="1" ht="12.75"/>
    <row r="48" s="20" customFormat="1" ht="12.75"/>
    <row r="49" s="20" customFormat="1" ht="12.75"/>
    <row r="50" s="20" customFormat="1" ht="12.75"/>
    <row r="51" s="20" customFormat="1" ht="12.75"/>
    <row r="52" s="20" customFormat="1" ht="12.75"/>
    <row r="53" s="20" customFormat="1" ht="12.75"/>
    <row r="54" s="20" customFormat="1" ht="12.75"/>
    <row r="55" s="20" customFormat="1" ht="12.75"/>
    <row r="56" s="20" customFormat="1" ht="12.75"/>
    <row r="57" s="20" customFormat="1" ht="12.75"/>
    <row r="58" s="20" customFormat="1" ht="12.75"/>
    <row r="59" s="20" customFormat="1" ht="12.75"/>
    <row r="60" s="20" customFormat="1" ht="12.75"/>
    <row r="61" s="20" customFormat="1" ht="12.75"/>
    <row r="62" s="20" customFormat="1" ht="12.75"/>
    <row r="63" s="20" customFormat="1" ht="12.75"/>
    <row r="64" s="20" customFormat="1" ht="12.75"/>
    <row r="65" s="20" customFormat="1" ht="12.75"/>
    <row r="66" s="20" customFormat="1" ht="12.75"/>
    <row r="67" s="20" customFormat="1" ht="12.75"/>
    <row r="68" s="20" customFormat="1" ht="12.75"/>
    <row r="69" s="20" customFormat="1" ht="12.75"/>
    <row r="70" s="20" customFormat="1" ht="12.75"/>
    <row r="71" s="20" customFormat="1" ht="12.75"/>
    <row r="72" s="20" customFormat="1" ht="12.75"/>
    <row r="73" s="20" customFormat="1" ht="12.75"/>
    <row r="74" s="20" customFormat="1" ht="12.75"/>
    <row r="75" s="20" customFormat="1" ht="12.75"/>
    <row r="76" s="20" customFormat="1" ht="12.75"/>
    <row r="77" s="20" customFormat="1" ht="12.75"/>
    <row r="78" s="20" customFormat="1" ht="12.75"/>
    <row r="79" s="20" customFormat="1" ht="12.75"/>
    <row r="80" s="20" customFormat="1" ht="12.75"/>
    <row r="81" s="20" customFormat="1" ht="12.75"/>
    <row r="82" s="20" customFormat="1" ht="12.75"/>
    <row r="83" s="20" customFormat="1" ht="12.75"/>
    <row r="84" s="20" customFormat="1" ht="12.75"/>
    <row r="85" s="20" customFormat="1" ht="12.75"/>
    <row r="86" s="20" customFormat="1" ht="12.75"/>
    <row r="87" s="20" customFormat="1" ht="12.75"/>
    <row r="88" s="20" customFormat="1" ht="12.75"/>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sheetData>
  <sheetProtection password="DD1D" sheet="1" objects="1" scenarios="1"/>
  <mergeCells count="7">
    <mergeCell ref="C10:F10"/>
    <mergeCell ref="G10:H10"/>
    <mergeCell ref="I10:L10"/>
    <mergeCell ref="A3:L3"/>
    <mergeCell ref="C5:J5"/>
    <mergeCell ref="C6:J6"/>
    <mergeCell ref="C7:J7"/>
  </mergeCells>
  <printOptions/>
  <pageMargins left="0.75" right="0.75" top="1" bottom="1" header="0.5" footer="0.5"/>
  <pageSetup fitToHeight="7" fitToWidth="1"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pageSetUpPr fitToPage="1"/>
  </sheetPr>
  <dimension ref="A1:N11"/>
  <sheetViews>
    <sheetView zoomScale="75" zoomScaleNormal="75" workbookViewId="0" topLeftCell="A1">
      <pane ySplit="11" topLeftCell="BM12" activePane="bottomLeft" state="frozen"/>
      <selection pane="topLeft" activeCell="A1" sqref="A1"/>
      <selection pane="bottomLeft" activeCell="A1" sqref="A1:E1"/>
    </sheetView>
  </sheetViews>
  <sheetFormatPr defaultColWidth="9.140625" defaultRowHeight="12.75"/>
  <cols>
    <col min="1" max="1" width="25.7109375" style="22" customWidth="1"/>
    <col min="2" max="2" width="9.140625" style="22" customWidth="1"/>
    <col min="3" max="3" width="18.421875" style="22" bestFit="1" customWidth="1"/>
    <col min="4" max="4" width="25.7109375" style="22" customWidth="1"/>
    <col min="5" max="5" width="15.140625" style="22" bestFit="1" customWidth="1"/>
    <col min="6" max="6" width="7.8515625" style="22" customWidth="1"/>
    <col min="7" max="8" width="8.8515625" style="22" customWidth="1"/>
    <col min="9" max="10" width="3.28125" style="22" bestFit="1" customWidth="1"/>
    <col min="11" max="11" width="9.00390625" style="22" customWidth="1"/>
    <col min="12" max="12" width="3.28125" style="22" bestFit="1" customWidth="1"/>
    <col min="13" max="13" width="30.00390625" style="22" customWidth="1"/>
    <col min="14" max="14" width="17.28125" style="22" bestFit="1" customWidth="1"/>
    <col min="15" max="16384" width="8.8515625" style="22" customWidth="1"/>
  </cols>
  <sheetData>
    <row r="1" spans="1:12" s="24" customFormat="1" ht="18">
      <c r="A1" s="77" t="s">
        <v>5</v>
      </c>
      <c r="B1" s="77"/>
      <c r="C1" s="77"/>
      <c r="D1" s="77"/>
      <c r="E1" s="77"/>
      <c r="H1" s="77" t="s">
        <v>125</v>
      </c>
      <c r="I1" s="77"/>
      <c r="J1" s="77"/>
      <c r="K1" s="77"/>
      <c r="L1" s="77"/>
    </row>
    <row r="2" spans="1:5" s="24" customFormat="1" ht="13.5" thickBot="1">
      <c r="A2" s="23"/>
      <c r="B2" s="23"/>
      <c r="C2" s="23"/>
      <c r="D2" s="23"/>
      <c r="E2" s="23"/>
    </row>
    <row r="3" spans="1:10" s="24" customFormat="1" ht="33" customHeight="1" thickBot="1">
      <c r="A3" s="73" t="s">
        <v>113</v>
      </c>
      <c r="B3" s="74"/>
      <c r="C3" s="74"/>
      <c r="D3" s="74"/>
      <c r="E3" s="74"/>
      <c r="F3" s="74"/>
      <c r="G3" s="74"/>
      <c r="H3" s="74"/>
      <c r="I3" s="74"/>
      <c r="J3" s="75"/>
    </row>
    <row r="4" spans="1:5" s="24" customFormat="1" ht="12.75">
      <c r="A4" s="23"/>
      <c r="B4" s="23"/>
      <c r="C4" s="23"/>
      <c r="D4" s="23"/>
      <c r="E4" s="23"/>
    </row>
    <row r="5" spans="1:10" s="28" customFormat="1" ht="12.75">
      <c r="A5" s="26"/>
      <c r="B5" s="27" t="s">
        <v>83</v>
      </c>
      <c r="C5" s="76"/>
      <c r="D5" s="76"/>
      <c r="E5" s="76"/>
      <c r="F5" s="76"/>
      <c r="G5" s="76"/>
      <c r="H5" s="76"/>
      <c r="I5" s="76"/>
      <c r="J5" s="76"/>
    </row>
    <row r="6" spans="1:10" s="28" customFormat="1" ht="12.75">
      <c r="A6" s="26"/>
      <c r="B6" s="27" t="s">
        <v>84</v>
      </c>
      <c r="C6" s="76"/>
      <c r="D6" s="76"/>
      <c r="E6" s="76"/>
      <c r="F6" s="76"/>
      <c r="G6" s="76"/>
      <c r="H6" s="76"/>
      <c r="I6" s="76"/>
      <c r="J6" s="76"/>
    </row>
    <row r="7" spans="1:10" s="28" customFormat="1" ht="12.75">
      <c r="A7" s="26"/>
      <c r="B7" s="27" t="s">
        <v>85</v>
      </c>
      <c r="C7" s="76"/>
      <c r="D7" s="76"/>
      <c r="E7" s="76"/>
      <c r="F7" s="76"/>
      <c r="G7" s="76"/>
      <c r="H7" s="76"/>
      <c r="I7" s="76"/>
      <c r="J7" s="76"/>
    </row>
    <row r="8" spans="2:5" s="24" customFormat="1" ht="12.75">
      <c r="B8" s="50" t="s">
        <v>110</v>
      </c>
      <c r="C8" s="17"/>
      <c r="D8" s="23"/>
      <c r="E8" s="23"/>
    </row>
    <row r="9" s="24" customFormat="1" ht="12.75"/>
    <row r="10" spans="1:12" s="28" customFormat="1" ht="13.5" thickBot="1">
      <c r="A10" s="38"/>
      <c r="B10" s="29"/>
      <c r="C10" s="70" t="s">
        <v>72</v>
      </c>
      <c r="D10" s="71"/>
      <c r="E10" s="71"/>
      <c r="F10" s="72"/>
      <c r="G10" s="70" t="s">
        <v>74</v>
      </c>
      <c r="H10" s="72"/>
      <c r="I10" s="70" t="s">
        <v>79</v>
      </c>
      <c r="J10" s="71"/>
      <c r="K10" s="71"/>
      <c r="L10" s="72"/>
    </row>
    <row r="11" spans="1:14" s="31" customFormat="1" ht="97.5" customHeight="1" thickBot="1">
      <c r="A11" s="30" t="s">
        <v>1</v>
      </c>
      <c r="B11" s="33" t="s">
        <v>67</v>
      </c>
      <c r="C11" s="30" t="s">
        <v>71</v>
      </c>
      <c r="D11" s="31" t="s">
        <v>70</v>
      </c>
      <c r="E11" s="31" t="s">
        <v>68</v>
      </c>
      <c r="F11" s="33" t="s">
        <v>69</v>
      </c>
      <c r="G11" s="30" t="s">
        <v>73</v>
      </c>
      <c r="H11" s="32" t="s">
        <v>75</v>
      </c>
      <c r="I11" s="39" t="s">
        <v>77</v>
      </c>
      <c r="J11" s="40" t="s">
        <v>76</v>
      </c>
      <c r="K11" s="41" t="s">
        <v>78</v>
      </c>
      <c r="L11" s="42" t="s">
        <v>4</v>
      </c>
      <c r="M11" s="34" t="s">
        <v>86</v>
      </c>
      <c r="N11" s="34" t="s">
        <v>80</v>
      </c>
    </row>
    <row r="12" s="19" customFormat="1" ht="12.75"/>
    <row r="13" s="20" customFormat="1" ht="12.75"/>
    <row r="14" s="20" customFormat="1" ht="12.75"/>
    <row r="15" s="20" customFormat="1" ht="12.75"/>
    <row r="16" s="20" customFormat="1" ht="12.75"/>
    <row r="17" s="20" customFormat="1" ht="12.75"/>
    <row r="18" s="20" customFormat="1" ht="12.75"/>
    <row r="19" s="20" customFormat="1" ht="12.75"/>
    <row r="20" s="20" customFormat="1" ht="12.75"/>
    <row r="21" s="20" customFormat="1" ht="12.75"/>
    <row r="22" s="20" customFormat="1" ht="12.75"/>
    <row r="23" s="20" customFormat="1" ht="12.75"/>
    <row r="24" s="20" customFormat="1" ht="12.75"/>
    <row r="25" s="20" customFormat="1" ht="12.75"/>
    <row r="26" s="20" customFormat="1" ht="12.75"/>
    <row r="27" s="20" customFormat="1" ht="12.75"/>
    <row r="28" s="20" customFormat="1" ht="12.75"/>
    <row r="29" s="20" customFormat="1" ht="12.75"/>
    <row r="30" s="20" customFormat="1" ht="12.75"/>
    <row r="31" s="20" customFormat="1" ht="12.75"/>
    <row r="32" s="20" customFormat="1" ht="12.75"/>
    <row r="33" s="20" customFormat="1" ht="12.75"/>
    <row r="34" s="20" customFormat="1" ht="12.75"/>
    <row r="35" s="20" customFormat="1" ht="12.75"/>
    <row r="36" s="20" customFormat="1" ht="12.75"/>
    <row r="37" s="20" customFormat="1" ht="12.75"/>
    <row r="38" s="20" customFormat="1" ht="12.75"/>
    <row r="39" s="20" customFormat="1" ht="12.75"/>
    <row r="40" s="20" customFormat="1" ht="12.75"/>
    <row r="41" s="20" customFormat="1" ht="12.75"/>
    <row r="42" s="20" customFormat="1" ht="12.75"/>
    <row r="43" s="20" customFormat="1" ht="12.75"/>
    <row r="44" s="20" customFormat="1" ht="12.75"/>
    <row r="45" s="20" customFormat="1" ht="12.75"/>
    <row r="46" s="20" customFormat="1" ht="12.75"/>
    <row r="47" s="20" customFormat="1" ht="12.75"/>
    <row r="48" s="20" customFormat="1" ht="12.75"/>
    <row r="49" s="20" customFormat="1" ht="12.75"/>
  </sheetData>
  <sheetProtection password="DD1D" sheet="1" objects="1" scenarios="1"/>
  <mergeCells count="9">
    <mergeCell ref="A1:E1"/>
    <mergeCell ref="C5:J5"/>
    <mergeCell ref="C6:J6"/>
    <mergeCell ref="A3:J3"/>
    <mergeCell ref="H1:L1"/>
    <mergeCell ref="C7:J7"/>
    <mergeCell ref="C10:F10"/>
    <mergeCell ref="G10:H10"/>
    <mergeCell ref="I10:L10"/>
  </mergeCells>
  <printOptions/>
  <pageMargins left="0.75" right="0.75" top="1" bottom="1" header="0.5" footer="0.5"/>
  <pageSetup fitToHeight="7" fitToWidth="1" horizontalDpi="600" verticalDpi="600" orientation="landscape" scale="65" r:id="rId1"/>
</worksheet>
</file>

<file path=xl/worksheets/sheet4.xml><?xml version="1.0" encoding="utf-8"?>
<worksheet xmlns="http://schemas.openxmlformats.org/spreadsheetml/2006/main" xmlns:r="http://schemas.openxmlformats.org/officeDocument/2006/relationships">
  <sheetPr>
    <pageSetUpPr fitToPage="1"/>
  </sheetPr>
  <dimension ref="A1:U12"/>
  <sheetViews>
    <sheetView zoomScale="75" zoomScaleNormal="75" workbookViewId="0" topLeftCell="A1">
      <pane ySplit="12" topLeftCell="BM13" activePane="bottomLeft" state="frozen"/>
      <selection pane="topLeft" activeCell="A1" sqref="A1"/>
      <selection pane="bottomLeft" activeCell="A1" sqref="A1:E1"/>
    </sheetView>
  </sheetViews>
  <sheetFormatPr defaultColWidth="9.140625" defaultRowHeight="12.75"/>
  <cols>
    <col min="1" max="1" width="25.7109375" style="22" customWidth="1"/>
    <col min="2" max="2" width="9.140625" style="22" customWidth="1"/>
    <col min="3" max="3" width="18.421875" style="22" customWidth="1"/>
    <col min="4" max="4" width="25.7109375" style="22" customWidth="1"/>
    <col min="5" max="5" width="15.140625" style="22" customWidth="1"/>
    <col min="6" max="6" width="9.140625" style="22" customWidth="1"/>
    <col min="7" max="7" width="8.8515625" style="22" customWidth="1"/>
    <col min="8" max="8" width="11.28125" style="22" customWidth="1"/>
    <col min="9" max="9" width="10.421875" style="22" customWidth="1"/>
    <col min="10" max="10" width="17.28125" style="22" customWidth="1"/>
    <col min="11" max="16" width="8.8515625" style="22" customWidth="1"/>
    <col min="17" max="17" width="15.140625" style="22" bestFit="1" customWidth="1"/>
    <col min="18" max="16384" width="8.8515625" style="22" customWidth="1"/>
  </cols>
  <sheetData>
    <row r="1" spans="1:17" s="24" customFormat="1" ht="18">
      <c r="A1" s="77" t="s">
        <v>0</v>
      </c>
      <c r="B1" s="77"/>
      <c r="C1" s="77"/>
      <c r="D1" s="77"/>
      <c r="E1" s="77"/>
      <c r="F1" s="23"/>
      <c r="G1" s="77" t="s">
        <v>125</v>
      </c>
      <c r="H1" s="77"/>
      <c r="I1" s="77"/>
      <c r="J1" s="77"/>
      <c r="K1" s="77"/>
      <c r="L1" s="23"/>
      <c r="M1" s="23"/>
      <c r="N1" s="23"/>
      <c r="O1" s="23"/>
      <c r="P1" s="23"/>
      <c r="Q1" s="23"/>
    </row>
    <row r="2" spans="1:17" s="24" customFormat="1" ht="13.5" thickBot="1">
      <c r="A2" s="23"/>
      <c r="B2" s="23"/>
      <c r="C2" s="23"/>
      <c r="D2" s="23"/>
      <c r="E2" s="23"/>
      <c r="F2" s="23"/>
      <c r="G2" s="23"/>
      <c r="H2" s="23"/>
      <c r="I2" s="23"/>
      <c r="J2" s="23"/>
      <c r="K2" s="23"/>
      <c r="L2" s="23"/>
      <c r="M2" s="23"/>
      <c r="N2" s="23"/>
      <c r="O2" s="23"/>
      <c r="P2" s="23"/>
      <c r="Q2" s="23"/>
    </row>
    <row r="3" spans="1:17" s="24" customFormat="1" ht="30" customHeight="1" thickBot="1">
      <c r="A3" s="53" t="s">
        <v>112</v>
      </c>
      <c r="B3" s="54"/>
      <c r="C3" s="54"/>
      <c r="D3" s="54"/>
      <c r="E3" s="54"/>
      <c r="F3" s="54"/>
      <c r="G3" s="54"/>
      <c r="H3" s="54"/>
      <c r="I3" s="55"/>
      <c r="J3" s="25"/>
      <c r="K3" s="25"/>
      <c r="L3" s="25"/>
      <c r="M3" s="25"/>
      <c r="N3" s="25"/>
      <c r="O3" s="25"/>
      <c r="P3" s="25"/>
      <c r="Q3" s="25"/>
    </row>
    <row r="4" spans="1:11" s="24" customFormat="1" ht="42" customHeight="1" thickBot="1">
      <c r="A4" s="73" t="s">
        <v>118</v>
      </c>
      <c r="B4" s="74"/>
      <c r="C4" s="74"/>
      <c r="D4" s="74"/>
      <c r="E4" s="74"/>
      <c r="F4" s="74"/>
      <c r="G4" s="74"/>
      <c r="H4" s="74"/>
      <c r="I4" s="75"/>
      <c r="J4" s="23"/>
      <c r="K4" s="23"/>
    </row>
    <row r="5" spans="1:17" s="24" customFormat="1" ht="12.75">
      <c r="A5" s="23"/>
      <c r="B5" s="23"/>
      <c r="C5" s="23"/>
      <c r="D5" s="23"/>
      <c r="E5" s="23"/>
      <c r="F5" s="23"/>
      <c r="G5" s="23"/>
      <c r="H5" s="23"/>
      <c r="I5" s="23"/>
      <c r="J5" s="23"/>
      <c r="K5" s="23"/>
      <c r="L5" s="23"/>
      <c r="M5" s="23"/>
      <c r="N5" s="23"/>
      <c r="O5" s="23"/>
      <c r="P5" s="23"/>
      <c r="Q5" s="23"/>
    </row>
    <row r="6" spans="1:9" s="28" customFormat="1" ht="12.75">
      <c r="A6" s="26"/>
      <c r="B6" s="27" t="s">
        <v>83</v>
      </c>
      <c r="C6" s="76"/>
      <c r="D6" s="76"/>
      <c r="E6" s="76"/>
      <c r="F6" s="76"/>
      <c r="G6" s="76"/>
      <c r="H6" s="76"/>
      <c r="I6" s="76"/>
    </row>
    <row r="7" spans="1:9" s="28" customFormat="1" ht="12.75">
      <c r="A7" s="26"/>
      <c r="B7" s="27" t="s">
        <v>84</v>
      </c>
      <c r="C7" s="76"/>
      <c r="D7" s="76"/>
      <c r="E7" s="76"/>
      <c r="F7" s="76"/>
      <c r="G7" s="76"/>
      <c r="H7" s="76"/>
      <c r="I7" s="76"/>
    </row>
    <row r="8" spans="1:9" s="28" customFormat="1" ht="12.75">
      <c r="A8" s="26"/>
      <c r="B8" s="27" t="s">
        <v>85</v>
      </c>
      <c r="C8" s="76"/>
      <c r="D8" s="76"/>
      <c r="E8" s="76"/>
      <c r="F8" s="76"/>
      <c r="G8" s="76"/>
      <c r="H8" s="76"/>
      <c r="I8" s="76"/>
    </row>
    <row r="9" spans="2:5" s="24" customFormat="1" ht="12.75">
      <c r="B9" s="50" t="s">
        <v>110</v>
      </c>
      <c r="C9" s="17"/>
      <c r="D9" s="23"/>
      <c r="E9" s="23"/>
    </row>
    <row r="10" spans="1:17" s="24" customFormat="1" ht="12.75">
      <c r="A10" s="23"/>
      <c r="B10" s="23"/>
      <c r="C10" s="23"/>
      <c r="D10" s="23"/>
      <c r="E10" s="23"/>
      <c r="F10" s="23"/>
      <c r="G10" s="23"/>
      <c r="H10" s="23"/>
      <c r="I10" s="23"/>
      <c r="J10" s="23"/>
      <c r="K10" s="23"/>
      <c r="L10" s="23"/>
      <c r="M10" s="23"/>
      <c r="N10" s="23"/>
      <c r="O10" s="23"/>
      <c r="P10" s="23"/>
      <c r="Q10" s="23"/>
    </row>
    <row r="11" spans="2:6" s="24" customFormat="1" ht="13.5" thickBot="1">
      <c r="B11" s="29"/>
      <c r="C11" s="70" t="s">
        <v>72</v>
      </c>
      <c r="D11" s="71"/>
      <c r="E11" s="71"/>
      <c r="F11" s="72"/>
    </row>
    <row r="12" spans="1:21" s="36" customFormat="1" ht="39" thickBot="1">
      <c r="A12" s="31" t="s">
        <v>1</v>
      </c>
      <c r="B12" s="33" t="s">
        <v>67</v>
      </c>
      <c r="C12" s="30" t="s">
        <v>71</v>
      </c>
      <c r="D12" s="31" t="s">
        <v>70</v>
      </c>
      <c r="E12" s="31" t="s">
        <v>68</v>
      </c>
      <c r="F12" s="33" t="s">
        <v>69</v>
      </c>
      <c r="G12" s="34" t="s">
        <v>81</v>
      </c>
      <c r="H12" s="34" t="s">
        <v>82</v>
      </c>
      <c r="I12" s="34" t="s">
        <v>2</v>
      </c>
      <c r="J12" s="34" t="s">
        <v>80</v>
      </c>
      <c r="K12" s="34"/>
      <c r="L12" s="34"/>
      <c r="M12" s="34"/>
      <c r="N12" s="34"/>
      <c r="O12" s="34"/>
      <c r="P12" s="34"/>
      <c r="Q12" s="34"/>
      <c r="R12" s="34"/>
      <c r="S12" s="34"/>
      <c r="T12" s="34"/>
      <c r="U12" s="35"/>
    </row>
    <row r="13" s="19" customFormat="1" ht="12.75"/>
    <row r="14" s="20" customFormat="1" ht="12.75"/>
    <row r="15" s="20" customFormat="1" ht="12.75"/>
    <row r="16" s="20" customFormat="1" ht="12.75"/>
    <row r="17" s="20" customFormat="1" ht="12.75"/>
    <row r="18" s="20" customFormat="1" ht="12.75"/>
    <row r="19" s="20" customFormat="1" ht="12.75"/>
    <row r="20" s="20" customFormat="1" ht="12.75"/>
    <row r="21" s="20" customFormat="1" ht="12.75"/>
    <row r="22" s="20" customFormat="1" ht="12.75"/>
    <row r="23" s="20" customFormat="1" ht="12.75"/>
    <row r="24" s="20" customFormat="1" ht="12.75"/>
    <row r="25" s="20" customFormat="1" ht="12.75"/>
    <row r="26" s="20" customFormat="1" ht="12.75"/>
    <row r="27" s="20" customFormat="1" ht="12.75"/>
    <row r="28" s="20" customFormat="1" ht="12.75"/>
    <row r="29" s="20" customFormat="1" ht="12.75"/>
    <row r="30" s="20" customFormat="1" ht="12.75"/>
    <row r="31" s="20" customFormat="1" ht="12.75"/>
    <row r="32" s="20" customFormat="1" ht="12.75"/>
    <row r="33" s="20" customFormat="1" ht="12.75"/>
    <row r="34" s="20" customFormat="1" ht="12.75"/>
    <row r="35" s="20" customFormat="1" ht="12.75"/>
    <row r="36" s="20" customFormat="1" ht="12.75"/>
    <row r="37" s="20" customFormat="1" ht="12.75"/>
    <row r="38" s="20" customFormat="1" ht="12.75"/>
    <row r="39" s="20" customFormat="1" ht="12.75"/>
    <row r="40" s="20" customFormat="1" ht="12.75"/>
    <row r="41" s="20" customFormat="1" ht="12.75"/>
    <row r="42" s="20" customFormat="1" ht="12.75"/>
  </sheetData>
  <sheetProtection password="DD1D" sheet="1" objects="1" scenarios="1"/>
  <mergeCells count="8">
    <mergeCell ref="C8:I8"/>
    <mergeCell ref="C11:F11"/>
    <mergeCell ref="A1:E1"/>
    <mergeCell ref="C6:I6"/>
    <mergeCell ref="C7:I7"/>
    <mergeCell ref="A3:I3"/>
    <mergeCell ref="A4:I4"/>
    <mergeCell ref="G1:K1"/>
  </mergeCells>
  <printOptions/>
  <pageMargins left="0.75" right="0.75" top="1" bottom="1" header="0.5" footer="0.5"/>
  <pageSetup fitToHeight="4" fitToWidth="1" horizontalDpi="600" verticalDpi="600" orientation="landscape" scale="80" r:id="rId1"/>
</worksheet>
</file>

<file path=xl/worksheets/sheet5.xml><?xml version="1.0" encoding="utf-8"?>
<worksheet xmlns="http://schemas.openxmlformats.org/spreadsheetml/2006/main" xmlns:r="http://schemas.openxmlformats.org/officeDocument/2006/relationships">
  <sheetPr>
    <pageSetUpPr fitToPage="1"/>
  </sheetPr>
  <dimension ref="A1:P11"/>
  <sheetViews>
    <sheetView zoomScale="75" zoomScaleNormal="75" workbookViewId="0" topLeftCell="A1">
      <pane ySplit="11" topLeftCell="BM18" activePane="bottomLeft" state="frozen"/>
      <selection pane="topLeft" activeCell="A1" sqref="A1"/>
      <selection pane="bottomLeft" activeCell="A1" sqref="A1:G1"/>
    </sheetView>
  </sheetViews>
  <sheetFormatPr defaultColWidth="9.140625" defaultRowHeight="12.75"/>
  <cols>
    <col min="1" max="1" width="25.7109375" style="22" customWidth="1"/>
    <col min="2" max="2" width="9.140625" style="22" customWidth="1"/>
    <col min="3" max="3" width="18.421875" style="22" customWidth="1"/>
    <col min="4" max="4" width="25.7109375" style="22" customWidth="1"/>
    <col min="5" max="5" width="15.140625" style="22" customWidth="1"/>
    <col min="6" max="6" width="8.8515625" style="22" customWidth="1"/>
    <col min="7" max="7" width="12.7109375" style="22" bestFit="1" customWidth="1"/>
    <col min="8" max="8" width="16.140625" style="22" customWidth="1"/>
    <col min="9" max="9" width="11.7109375" style="22" bestFit="1" customWidth="1"/>
    <col min="10" max="10" width="16.421875" style="22" bestFit="1" customWidth="1"/>
    <col min="11" max="11" width="17.28125" style="22" bestFit="1" customWidth="1"/>
    <col min="12" max="12" width="16.57421875" style="22" bestFit="1" customWidth="1"/>
    <col min="13" max="13" width="14.57421875" style="22" bestFit="1" customWidth="1"/>
    <col min="14" max="16384" width="8.8515625" style="22" customWidth="1"/>
  </cols>
  <sheetData>
    <row r="1" spans="1:16" s="24" customFormat="1" ht="18">
      <c r="A1" s="77" t="s">
        <v>6</v>
      </c>
      <c r="B1" s="77"/>
      <c r="C1" s="77"/>
      <c r="D1" s="77"/>
      <c r="E1" s="77"/>
      <c r="F1" s="77"/>
      <c r="G1" s="77"/>
      <c r="H1" s="77" t="s">
        <v>125</v>
      </c>
      <c r="I1" s="77"/>
      <c r="J1" s="77"/>
      <c r="K1" s="77"/>
      <c r="L1" s="77"/>
      <c r="M1" s="77"/>
      <c r="N1" s="77"/>
      <c r="O1" s="43"/>
      <c r="P1" s="43"/>
    </row>
    <row r="2" spans="1:16" s="24" customFormat="1" ht="18.75" thickBot="1">
      <c r="A2" s="37"/>
      <c r="B2" s="37"/>
      <c r="C2" s="37"/>
      <c r="D2" s="37"/>
      <c r="E2" s="37"/>
      <c r="F2" s="37"/>
      <c r="G2" s="37"/>
      <c r="H2" s="43"/>
      <c r="I2" s="43"/>
      <c r="J2" s="43"/>
      <c r="K2" s="43"/>
      <c r="L2" s="43"/>
      <c r="M2" s="43"/>
      <c r="N2" s="43"/>
      <c r="O2" s="43"/>
      <c r="P2" s="43"/>
    </row>
    <row r="3" spans="1:16" s="24" customFormat="1" ht="22.5" customHeight="1" thickBot="1">
      <c r="A3" s="73" t="s">
        <v>114</v>
      </c>
      <c r="B3" s="74"/>
      <c r="C3" s="74"/>
      <c r="D3" s="74"/>
      <c r="E3" s="74"/>
      <c r="F3" s="74"/>
      <c r="G3" s="75"/>
      <c r="H3" s="43"/>
      <c r="I3" s="43"/>
      <c r="J3" s="43"/>
      <c r="K3" s="43"/>
      <c r="L3" s="43"/>
      <c r="M3" s="43"/>
      <c r="N3" s="43"/>
      <c r="O3" s="43"/>
      <c r="P3" s="43"/>
    </row>
    <row r="4" spans="1:16" s="24" customFormat="1" ht="12.75">
      <c r="A4" s="43"/>
      <c r="B4" s="43"/>
      <c r="C4" s="43"/>
      <c r="D4" s="43"/>
      <c r="E4" s="43"/>
      <c r="F4" s="43"/>
      <c r="G4" s="43"/>
      <c r="H4" s="43"/>
      <c r="I4" s="43"/>
      <c r="J4" s="43"/>
      <c r="K4" s="43"/>
      <c r="L4" s="43"/>
      <c r="M4" s="43"/>
      <c r="N4" s="43"/>
      <c r="O4" s="43"/>
      <c r="P4" s="43"/>
    </row>
    <row r="5" spans="1:10" s="28" customFormat="1" ht="12.75">
      <c r="A5" s="26"/>
      <c r="B5" s="27" t="s">
        <v>83</v>
      </c>
      <c r="C5" s="76"/>
      <c r="D5" s="76"/>
      <c r="E5" s="76"/>
      <c r="F5" s="76"/>
      <c r="G5" s="76"/>
      <c r="H5" s="76"/>
      <c r="I5" s="76"/>
      <c r="J5" s="76"/>
    </row>
    <row r="6" spans="1:10" s="28" customFormat="1" ht="12.75">
      <c r="A6" s="26"/>
      <c r="B6" s="27" t="s">
        <v>84</v>
      </c>
      <c r="C6" s="76"/>
      <c r="D6" s="76"/>
      <c r="E6" s="76"/>
      <c r="F6" s="76"/>
      <c r="G6" s="76"/>
      <c r="H6" s="76"/>
      <c r="I6" s="76"/>
      <c r="J6" s="76"/>
    </row>
    <row r="7" spans="1:10" s="28" customFormat="1" ht="12.75">
      <c r="A7" s="26"/>
      <c r="B7" s="27" t="s">
        <v>85</v>
      </c>
      <c r="C7" s="76"/>
      <c r="D7" s="76"/>
      <c r="E7" s="76"/>
      <c r="F7" s="76"/>
      <c r="G7" s="76"/>
      <c r="H7" s="76"/>
      <c r="I7" s="76"/>
      <c r="J7" s="76"/>
    </row>
    <row r="8" spans="2:5" s="24" customFormat="1" ht="12.75">
      <c r="B8" s="50" t="s">
        <v>110</v>
      </c>
      <c r="C8" s="17"/>
      <c r="D8" s="23"/>
      <c r="E8" s="23"/>
    </row>
    <row r="9" spans="1:12" s="44" customFormat="1" ht="12.75">
      <c r="A9" s="23"/>
      <c r="B9" s="23"/>
      <c r="C9" s="23"/>
      <c r="D9" s="23"/>
      <c r="E9" s="23"/>
      <c r="F9" s="23"/>
      <c r="G9" s="43"/>
      <c r="H9" s="43"/>
      <c r="I9" s="43"/>
      <c r="J9" s="43"/>
      <c r="K9" s="43"/>
      <c r="L9" s="43"/>
    </row>
    <row r="10" spans="1:12" s="45" customFormat="1" ht="13.5" thickBot="1">
      <c r="A10" s="24"/>
      <c r="B10" s="29"/>
      <c r="C10" s="70" t="s">
        <v>72</v>
      </c>
      <c r="D10" s="71"/>
      <c r="E10" s="71"/>
      <c r="F10" s="72"/>
      <c r="G10" s="70" t="s">
        <v>106</v>
      </c>
      <c r="H10" s="71"/>
      <c r="I10" s="71"/>
      <c r="J10" s="71"/>
      <c r="K10" s="72"/>
      <c r="L10" s="43"/>
    </row>
    <row r="11" spans="1:12" s="47" customFormat="1" ht="74.25" customHeight="1" thickBot="1">
      <c r="A11" s="31" t="s">
        <v>1</v>
      </c>
      <c r="B11" s="33" t="s">
        <v>67</v>
      </c>
      <c r="C11" s="30" t="s">
        <v>71</v>
      </c>
      <c r="D11" s="31" t="s">
        <v>70</v>
      </c>
      <c r="E11" s="31" t="s">
        <v>68</v>
      </c>
      <c r="F11" s="33" t="s">
        <v>69</v>
      </c>
      <c r="G11" s="34" t="s">
        <v>87</v>
      </c>
      <c r="H11" s="34" t="s">
        <v>88</v>
      </c>
      <c r="I11" s="34" t="s">
        <v>89</v>
      </c>
      <c r="J11" s="34" t="s">
        <v>90</v>
      </c>
      <c r="K11" s="46" t="s">
        <v>107</v>
      </c>
      <c r="L11" s="43"/>
    </row>
    <row r="12" s="19" customFormat="1" ht="12.75"/>
    <row r="13" s="20" customFormat="1" ht="12.75"/>
    <row r="14" s="20" customFormat="1" ht="12.75"/>
    <row r="15" s="20" customFormat="1" ht="12.75"/>
    <row r="16" s="20" customFormat="1" ht="12.75"/>
    <row r="17" s="20" customFormat="1" ht="12.75"/>
    <row r="18" s="20" customFormat="1" ht="12.75"/>
    <row r="19" s="20" customFormat="1" ht="12.75"/>
    <row r="20" s="20" customFormat="1" ht="12.75"/>
    <row r="21" s="20" customFormat="1" ht="12.75"/>
    <row r="22" s="20" customFormat="1" ht="12.75"/>
    <row r="23" s="20" customFormat="1" ht="12.75"/>
    <row r="24" s="20" customFormat="1" ht="12.75"/>
    <row r="25" s="20" customFormat="1" ht="12.75"/>
    <row r="26" s="20" customFormat="1" ht="12.75"/>
    <row r="27" s="20" customFormat="1" ht="12.75"/>
    <row r="28" s="20" customFormat="1" ht="12.75"/>
    <row r="29" s="20" customFormat="1" ht="12.75"/>
    <row r="30" s="20" customFormat="1" ht="12.75"/>
    <row r="31" s="20" customFormat="1" ht="12.75"/>
    <row r="32" s="20" customFormat="1" ht="12.75"/>
    <row r="33" s="20" customFormat="1" ht="12.75"/>
    <row r="34" s="20" customFormat="1" ht="12.75"/>
    <row r="35" s="20" customFormat="1" ht="12.75"/>
    <row r="36" s="20" customFormat="1" ht="12.75"/>
    <row r="37" s="20" customFormat="1" ht="12.75"/>
    <row r="38" s="20" customFormat="1" ht="12.75"/>
    <row r="39" s="20" customFormat="1" ht="12.75"/>
    <row r="40" s="20" customFormat="1" ht="12.75"/>
    <row r="41" s="20" customFormat="1" ht="12.75"/>
    <row r="42" s="20" customFormat="1" ht="12.75"/>
    <row r="43" s="20" customFormat="1" ht="12.75"/>
    <row r="44" s="20" customFormat="1" ht="12.75"/>
    <row r="45" s="20" customFormat="1" ht="12.75"/>
    <row r="46" s="20" customFormat="1" ht="12.75"/>
    <row r="47" s="20" customFormat="1" ht="12.75"/>
    <row r="48" s="20" customFormat="1" ht="12.75"/>
    <row r="49" s="20" customFormat="1" ht="12.75"/>
    <row r="50" s="20" customFormat="1" ht="12.75"/>
    <row r="51" s="20" customFormat="1" ht="12.75"/>
    <row r="52" s="20" customFormat="1" ht="12.75"/>
    <row r="53" s="20" customFormat="1" ht="12.75"/>
    <row r="54" s="20" customFormat="1" ht="12.75"/>
    <row r="55" s="20" customFormat="1" ht="12.75"/>
    <row r="56" s="20" customFormat="1" ht="12.75"/>
    <row r="57" s="20" customFormat="1" ht="12.75"/>
    <row r="58" s="20" customFormat="1" ht="12.75"/>
    <row r="59" s="20" customFormat="1" ht="12.75"/>
    <row r="60" s="20" customFormat="1" ht="12.75"/>
    <row r="61" s="20" customFormat="1" ht="12.75"/>
    <row r="62" s="20" customFormat="1" ht="12.75"/>
    <row r="63" s="20" customFormat="1" ht="12.75"/>
    <row r="64" s="20" customFormat="1" ht="12.75"/>
    <row r="65" s="20" customFormat="1" ht="12.75"/>
    <row r="66" s="20" customFormat="1" ht="12.75"/>
    <row r="67" s="20" customFormat="1" ht="12.75"/>
    <row r="68" s="20" customFormat="1" ht="12.75"/>
    <row r="69" s="20" customFormat="1" ht="12.75"/>
  </sheetData>
  <sheetProtection password="DD1D" sheet="1" objects="1" scenarios="1"/>
  <mergeCells count="8">
    <mergeCell ref="C10:F10"/>
    <mergeCell ref="A1:G1"/>
    <mergeCell ref="C5:J5"/>
    <mergeCell ref="C6:J6"/>
    <mergeCell ref="C7:J7"/>
    <mergeCell ref="G10:K10"/>
    <mergeCell ref="A3:G3"/>
    <mergeCell ref="H1:N1"/>
  </mergeCells>
  <printOptions/>
  <pageMargins left="0.75" right="0.75" top="1" bottom="1" header="0.5" footer="0.5"/>
  <pageSetup fitToHeight="3" fitToWidth="1" horizontalDpi="600" verticalDpi="600" orientation="landscape" scale="69" r:id="rId1"/>
</worksheet>
</file>

<file path=xl/worksheets/sheet6.xml><?xml version="1.0" encoding="utf-8"?>
<worksheet xmlns="http://schemas.openxmlformats.org/spreadsheetml/2006/main" xmlns:r="http://schemas.openxmlformats.org/officeDocument/2006/relationships">
  <dimension ref="A1:L28"/>
  <sheetViews>
    <sheetView workbookViewId="0" topLeftCell="A1">
      <selection activeCell="A1" sqref="A1:L1"/>
    </sheetView>
  </sheetViews>
  <sheetFormatPr defaultColWidth="9.140625" defaultRowHeight="12.75"/>
  <sheetData>
    <row r="1" spans="1:12" ht="15.75">
      <c r="A1" s="57" t="s">
        <v>7</v>
      </c>
      <c r="B1" s="57"/>
      <c r="C1" s="57"/>
      <c r="D1" s="57"/>
      <c r="E1" s="57"/>
      <c r="F1" s="57"/>
      <c r="G1" s="57"/>
      <c r="H1" s="57"/>
      <c r="I1" s="57"/>
      <c r="J1" s="57"/>
      <c r="K1" s="57"/>
      <c r="L1" s="57"/>
    </row>
    <row r="3" spans="1:10" ht="12.75">
      <c r="A3" s="60" t="s">
        <v>8</v>
      </c>
      <c r="B3" s="61"/>
      <c r="C3" s="61"/>
      <c r="D3" s="61"/>
      <c r="E3" s="61"/>
      <c r="F3" s="61"/>
      <c r="G3" s="61"/>
      <c r="H3" s="61"/>
      <c r="I3" s="61"/>
      <c r="J3" s="78"/>
    </row>
    <row r="4" spans="1:10" ht="12.75">
      <c r="A4" s="79"/>
      <c r="B4" s="80"/>
      <c r="C4" s="80"/>
      <c r="D4" s="80"/>
      <c r="E4" s="80"/>
      <c r="F4" s="80"/>
      <c r="G4" s="80"/>
      <c r="H4" s="80"/>
      <c r="I4" s="80"/>
      <c r="J4" s="81"/>
    </row>
    <row r="5" ht="13.5" thickBot="1"/>
    <row r="6" spans="1:10" ht="13.5" thickBot="1">
      <c r="A6" s="84" t="s">
        <v>9</v>
      </c>
      <c r="B6" s="84"/>
      <c r="C6" s="91"/>
      <c r="D6" s="88"/>
      <c r="E6" s="89"/>
      <c r="F6" s="89"/>
      <c r="G6" s="89"/>
      <c r="H6" s="89"/>
      <c r="I6" s="89"/>
      <c r="J6" s="90"/>
    </row>
    <row r="7" spans="1:10" ht="13.5" thickBot="1">
      <c r="A7" s="84" t="s">
        <v>10</v>
      </c>
      <c r="B7" s="84"/>
      <c r="C7" s="91"/>
      <c r="D7" s="88"/>
      <c r="E7" s="89"/>
      <c r="F7" s="89"/>
      <c r="G7" s="89"/>
      <c r="H7" s="89"/>
      <c r="I7" s="89"/>
      <c r="J7" s="90"/>
    </row>
    <row r="8" ht="13.5" thickBot="1"/>
    <row r="9" spans="1:4" ht="13.5" thickBot="1">
      <c r="A9" t="s">
        <v>11</v>
      </c>
      <c r="B9" s="48">
        <v>345</v>
      </c>
      <c r="C9" s="92" t="s">
        <v>12</v>
      </c>
      <c r="D9" s="58"/>
    </row>
    <row r="11" spans="1:8" ht="13.5" thickBot="1">
      <c r="A11" s="84" t="s">
        <v>108</v>
      </c>
      <c r="B11" s="84"/>
      <c r="C11" s="84"/>
      <c r="D11" s="84"/>
      <c r="E11" s="84"/>
      <c r="F11" s="84"/>
      <c r="G11" s="84"/>
      <c r="H11" s="84"/>
    </row>
    <row r="12" spans="1:10" ht="13.5" thickBot="1">
      <c r="A12" s="58" t="s">
        <v>13</v>
      </c>
      <c r="B12" s="58"/>
      <c r="C12" s="85" t="s">
        <v>14</v>
      </c>
      <c r="D12" s="86"/>
      <c r="E12" s="48">
        <v>3.594</v>
      </c>
      <c r="F12" t="s">
        <v>15</v>
      </c>
      <c r="G12" s="82" t="s">
        <v>16</v>
      </c>
      <c r="H12" s="83"/>
      <c r="I12" s="48">
        <v>56.68</v>
      </c>
      <c r="J12" t="s">
        <v>15</v>
      </c>
    </row>
    <row r="13" spans="1:10" ht="13.5" thickBot="1">
      <c r="A13" s="82"/>
      <c r="B13" s="82"/>
      <c r="C13" s="82"/>
      <c r="D13" s="82"/>
      <c r="E13" s="82"/>
      <c r="F13" s="87" t="s">
        <v>17</v>
      </c>
      <c r="G13" s="87"/>
      <c r="H13" s="86"/>
      <c r="I13" s="48">
        <v>0.00029</v>
      </c>
      <c r="J13" t="s">
        <v>18</v>
      </c>
    </row>
    <row r="15" spans="1:8" ht="13.5" thickBot="1">
      <c r="A15" s="84" t="s">
        <v>23</v>
      </c>
      <c r="B15" s="84"/>
      <c r="C15" s="84"/>
      <c r="D15" s="84"/>
      <c r="E15" s="84"/>
      <c r="F15" s="84"/>
      <c r="G15" s="84"/>
      <c r="H15" s="84"/>
    </row>
    <row r="16" spans="1:6" ht="13.5" thickBot="1">
      <c r="A16" s="58" t="s">
        <v>24</v>
      </c>
      <c r="B16" s="58"/>
      <c r="C16" s="58"/>
      <c r="D16" s="59"/>
      <c r="E16" s="6">
        <f>SQRT((E12)^2+(I12)^2)</f>
        <v>56.79383096780846</v>
      </c>
      <c r="F16" t="s">
        <v>15</v>
      </c>
    </row>
    <row r="17" spans="1:8" ht="13.5" thickBot="1">
      <c r="A17" s="58" t="s">
        <v>25</v>
      </c>
      <c r="B17" s="58"/>
      <c r="C17" s="58"/>
      <c r="D17" s="59"/>
      <c r="E17" s="6">
        <f>DEGREES(G17)</f>
        <v>86.37181163529077</v>
      </c>
      <c r="F17" t="s">
        <v>26</v>
      </c>
      <c r="G17">
        <f>ATAN((I12/MAX(0.00001,E12)))</f>
        <v>1.5074724939481716</v>
      </c>
      <c r="H17" t="s">
        <v>22</v>
      </c>
    </row>
    <row r="18" spans="1:8" ht="13.5" thickBot="1">
      <c r="A18" s="58" t="s">
        <v>27</v>
      </c>
      <c r="B18" s="58"/>
      <c r="C18" s="58"/>
      <c r="D18" s="59"/>
      <c r="E18" s="6">
        <v>90</v>
      </c>
      <c r="F18" t="s">
        <v>26</v>
      </c>
      <c r="G18">
        <f>RADIANS(E18)</f>
        <v>1.5707963267948966</v>
      </c>
      <c r="H18" t="s">
        <v>22</v>
      </c>
    </row>
    <row r="19" spans="1:8" ht="13.5" thickBot="1">
      <c r="A19" s="58" t="s">
        <v>28</v>
      </c>
      <c r="B19" s="58"/>
      <c r="C19" s="58"/>
      <c r="D19" s="59"/>
      <c r="E19" s="6">
        <v>1</v>
      </c>
      <c r="F19" t="s">
        <v>29</v>
      </c>
      <c r="G19">
        <f>B9*E19</f>
        <v>345</v>
      </c>
      <c r="H19" t="s">
        <v>30</v>
      </c>
    </row>
    <row r="21" spans="1:8" ht="13.5" thickBot="1">
      <c r="A21" s="84" t="s">
        <v>31</v>
      </c>
      <c r="B21" s="84"/>
      <c r="C21" s="84"/>
      <c r="D21" s="84"/>
      <c r="E21" s="84"/>
      <c r="F21" s="84"/>
      <c r="G21" s="84"/>
      <c r="H21" s="84"/>
    </row>
    <row r="22" spans="1:6" ht="13.5" thickBot="1">
      <c r="A22" s="58" t="s">
        <v>32</v>
      </c>
      <c r="B22" s="58"/>
      <c r="C22" s="58"/>
      <c r="D22" s="59"/>
      <c r="E22" s="6">
        <f>(G19^2/E16)*COS(G17)-(G19^2/E16)*COS(G17+G18)</f>
        <v>2224.159225821924</v>
      </c>
      <c r="F22" t="s">
        <v>33</v>
      </c>
    </row>
    <row r="23" spans="1:6" ht="13.5" thickBot="1">
      <c r="A23" s="58" t="s">
        <v>34</v>
      </c>
      <c r="B23" s="58"/>
      <c r="C23" s="58"/>
      <c r="D23" s="59"/>
      <c r="E23" s="6">
        <f>(G19^2/E16)*SIN(G17)-(G19^2*I13)-(G19^2/E16)*SIN(G17+G18)</f>
        <v>1924.3989769300638</v>
      </c>
      <c r="F23" t="s">
        <v>35</v>
      </c>
    </row>
    <row r="24" spans="1:6" ht="13.5" thickBot="1">
      <c r="A24" s="58" t="s">
        <v>36</v>
      </c>
      <c r="B24" s="58"/>
      <c r="C24" s="58"/>
      <c r="D24" s="59"/>
      <c r="E24" s="6">
        <f>SQRT(E22^2+E23^2)</f>
        <v>2941.1215010975416</v>
      </c>
      <c r="F24" t="s">
        <v>37</v>
      </c>
    </row>
    <row r="25" spans="1:6" ht="13.5" thickBot="1">
      <c r="A25" s="58" t="s">
        <v>38</v>
      </c>
      <c r="B25" s="58"/>
      <c r="C25" s="58"/>
      <c r="D25" s="59"/>
      <c r="E25" s="6">
        <f>1000*E24/(SQRT(3)*B9)</f>
        <v>4921.905189501629</v>
      </c>
      <c r="F25" t="s">
        <v>39</v>
      </c>
    </row>
    <row r="28" spans="1:11" ht="39.75" customHeight="1">
      <c r="A28" s="56" t="s">
        <v>115</v>
      </c>
      <c r="B28" s="56"/>
      <c r="C28" s="56"/>
      <c r="D28" s="56"/>
      <c r="E28" s="56"/>
      <c r="F28" s="56"/>
      <c r="G28" s="56"/>
      <c r="H28" s="56"/>
      <c r="I28" s="56"/>
      <c r="J28" s="56"/>
      <c r="K28" s="56"/>
    </row>
  </sheetData>
  <sheetProtection password="DD1D" sheet="1" objects="1" scenarios="1"/>
  <mergeCells count="24">
    <mergeCell ref="A12:B12"/>
    <mergeCell ref="D6:J6"/>
    <mergeCell ref="D7:J7"/>
    <mergeCell ref="A6:C6"/>
    <mergeCell ref="A7:C7"/>
    <mergeCell ref="C9:D9"/>
    <mergeCell ref="A11:H11"/>
    <mergeCell ref="A13:E13"/>
    <mergeCell ref="A25:D25"/>
    <mergeCell ref="A19:D19"/>
    <mergeCell ref="A21:H21"/>
    <mergeCell ref="A22:D22"/>
    <mergeCell ref="A23:D23"/>
    <mergeCell ref="F13:H13"/>
    <mergeCell ref="A28:K28"/>
    <mergeCell ref="A1:L1"/>
    <mergeCell ref="A24:D24"/>
    <mergeCell ref="A17:D17"/>
    <mergeCell ref="A18:D18"/>
    <mergeCell ref="A3:J4"/>
    <mergeCell ref="G12:H12"/>
    <mergeCell ref="A15:H15"/>
    <mergeCell ref="A16:D16"/>
    <mergeCell ref="C12:D12"/>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K31"/>
  <sheetViews>
    <sheetView workbookViewId="0" topLeftCell="A1">
      <selection activeCell="A1" sqref="A1:J1"/>
    </sheetView>
  </sheetViews>
  <sheetFormatPr defaultColWidth="9.140625" defaultRowHeight="12.75"/>
  <sheetData>
    <row r="1" spans="1:10" ht="15.75">
      <c r="A1" s="93" t="s">
        <v>40</v>
      </c>
      <c r="B1" s="93"/>
      <c r="C1" s="93"/>
      <c r="D1" s="93"/>
      <c r="E1" s="93"/>
      <c r="F1" s="93"/>
      <c r="G1" s="93"/>
      <c r="H1" s="93"/>
      <c r="I1" s="93"/>
      <c r="J1" s="93"/>
    </row>
    <row r="3" spans="1:10" ht="12.75">
      <c r="A3" s="60" t="s">
        <v>8</v>
      </c>
      <c r="B3" s="61"/>
      <c r="C3" s="61"/>
      <c r="D3" s="61"/>
      <c r="E3" s="61"/>
      <c r="F3" s="61"/>
      <c r="G3" s="61"/>
      <c r="H3" s="61"/>
      <c r="I3" s="61"/>
      <c r="J3" s="78"/>
    </row>
    <row r="4" spans="1:10" ht="12.75">
      <c r="A4" s="79"/>
      <c r="B4" s="80"/>
      <c r="C4" s="80"/>
      <c r="D4" s="80"/>
      <c r="E4" s="80"/>
      <c r="F4" s="80"/>
      <c r="G4" s="80"/>
      <c r="H4" s="80"/>
      <c r="I4" s="80"/>
      <c r="J4" s="81"/>
    </row>
    <row r="5" ht="13.5" thickBot="1"/>
    <row r="6" spans="1:10" ht="13.5" thickBot="1">
      <c r="A6" s="84" t="s">
        <v>9</v>
      </c>
      <c r="B6" s="84"/>
      <c r="C6" s="91"/>
      <c r="D6" s="88"/>
      <c r="E6" s="89"/>
      <c r="F6" s="89"/>
      <c r="G6" s="89"/>
      <c r="H6" s="89"/>
      <c r="I6" s="89"/>
      <c r="J6" s="90"/>
    </row>
    <row r="7" spans="1:10" ht="13.5" thickBot="1">
      <c r="A7" s="84" t="s">
        <v>10</v>
      </c>
      <c r="B7" s="84"/>
      <c r="C7" s="91"/>
      <c r="D7" s="88"/>
      <c r="E7" s="89"/>
      <c r="F7" s="89"/>
      <c r="G7" s="89"/>
      <c r="H7" s="89"/>
      <c r="I7" s="89"/>
      <c r="J7" s="90"/>
    </row>
    <row r="8" ht="13.5" thickBot="1"/>
    <row r="9" spans="1:4" ht="13.5" thickBot="1">
      <c r="A9" t="s">
        <v>11</v>
      </c>
      <c r="B9" s="48">
        <v>345</v>
      </c>
      <c r="C9" s="92" t="s">
        <v>12</v>
      </c>
      <c r="D9" s="58"/>
    </row>
    <row r="11" spans="1:8" ht="13.5" thickBot="1">
      <c r="A11" s="84" t="s">
        <v>108</v>
      </c>
      <c r="B11" s="84"/>
      <c r="C11" s="84"/>
      <c r="D11" s="84"/>
      <c r="E11" s="84"/>
      <c r="F11" s="84"/>
      <c r="G11" s="84"/>
      <c r="H11" s="84"/>
    </row>
    <row r="12" spans="1:10" ht="13.5" thickBot="1">
      <c r="A12" s="58" t="s">
        <v>13</v>
      </c>
      <c r="B12" s="58"/>
      <c r="C12" s="85" t="s">
        <v>14</v>
      </c>
      <c r="D12" s="86"/>
      <c r="E12" s="48">
        <v>3.594</v>
      </c>
      <c r="F12" t="s">
        <v>15</v>
      </c>
      <c r="G12" s="82" t="s">
        <v>16</v>
      </c>
      <c r="H12" s="83"/>
      <c r="I12" s="48">
        <v>56.68</v>
      </c>
      <c r="J12" t="s">
        <v>15</v>
      </c>
    </row>
    <row r="13" spans="1:10" ht="13.5" thickBot="1">
      <c r="A13" s="82"/>
      <c r="B13" s="82"/>
      <c r="C13" s="82"/>
      <c r="D13" s="82"/>
      <c r="E13" s="82"/>
      <c r="F13" s="87" t="s">
        <v>17</v>
      </c>
      <c r="G13" s="87"/>
      <c r="H13" s="86"/>
      <c r="I13" s="48">
        <v>0.00029</v>
      </c>
      <c r="J13" t="s">
        <v>18</v>
      </c>
    </row>
    <row r="14" spans="1:10" ht="13.5" thickBot="1">
      <c r="A14" s="58" t="s">
        <v>41</v>
      </c>
      <c r="B14" s="58"/>
      <c r="C14" s="58"/>
      <c r="D14" s="58"/>
      <c r="E14" s="58"/>
      <c r="F14" s="58"/>
      <c r="G14" s="58"/>
      <c r="H14" s="58"/>
      <c r="I14" s="58"/>
      <c r="J14" s="58"/>
    </row>
    <row r="15" spans="1:10" ht="13.5" thickBot="1">
      <c r="A15" s="58" t="s">
        <v>42</v>
      </c>
      <c r="B15" s="58"/>
      <c r="C15" s="58"/>
      <c r="D15" s="48">
        <v>40000</v>
      </c>
      <c r="E15" t="s">
        <v>43</v>
      </c>
      <c r="G15" s="6">
        <f>B9*1000/(SQRT(3)*D15)</f>
        <v>4.979646071760523</v>
      </c>
      <c r="H15" s="58" t="s">
        <v>44</v>
      </c>
      <c r="I15" s="58"/>
      <c r="J15" s="58"/>
    </row>
    <row r="16" spans="1:10" ht="13.5" thickBot="1">
      <c r="A16" s="58" t="s">
        <v>45</v>
      </c>
      <c r="B16" s="58"/>
      <c r="C16" s="58"/>
      <c r="D16" s="48">
        <v>63000</v>
      </c>
      <c r="E16" t="s">
        <v>43</v>
      </c>
      <c r="G16" s="7">
        <f>B9*1000/(SQRT(3)*D16)</f>
        <v>3.1616800455622363</v>
      </c>
      <c r="H16" s="58" t="s">
        <v>44</v>
      </c>
      <c r="I16" s="58"/>
      <c r="J16" s="58"/>
    </row>
    <row r="18" spans="1:8" ht="13.5" thickBot="1">
      <c r="A18" s="84" t="s">
        <v>23</v>
      </c>
      <c r="B18" s="84"/>
      <c r="C18" s="84"/>
      <c r="D18" s="84"/>
      <c r="E18" s="84"/>
      <c r="F18" s="84"/>
      <c r="G18" s="84"/>
      <c r="H18" s="84"/>
    </row>
    <row r="19" spans="1:6" ht="13.5" thickBot="1">
      <c r="A19" s="58" t="s">
        <v>24</v>
      </c>
      <c r="B19" s="58"/>
      <c r="C19" s="58"/>
      <c r="D19" s="59"/>
      <c r="E19" s="6">
        <f>SQRT((E12)^2+(I12+G15+G16)^2)</f>
        <v>64.92088381721486</v>
      </c>
      <c r="F19" t="s">
        <v>15</v>
      </c>
    </row>
    <row r="20" spans="1:8" ht="13.5" thickBot="1">
      <c r="A20" s="58" t="s">
        <v>25</v>
      </c>
      <c r="B20" s="58"/>
      <c r="C20" s="58"/>
      <c r="D20" s="59"/>
      <c r="E20" s="6">
        <f>DEGREES(G20)</f>
        <v>86.826501032546</v>
      </c>
      <c r="F20" t="s">
        <v>26</v>
      </c>
      <c r="G20">
        <f>ATAN((I12+G15+G16)/(MAX(0.00001,E12)))</f>
        <v>1.515408321004184</v>
      </c>
      <c r="H20" t="s">
        <v>22</v>
      </c>
    </row>
    <row r="21" spans="1:8" ht="13.5" thickBot="1">
      <c r="A21" s="58" t="s">
        <v>27</v>
      </c>
      <c r="B21" s="58"/>
      <c r="C21" s="58"/>
      <c r="D21" s="59"/>
      <c r="E21" s="6">
        <v>90</v>
      </c>
      <c r="F21" t="s">
        <v>26</v>
      </c>
      <c r="G21">
        <f>RADIANS(E21)</f>
        <v>1.5707963267948966</v>
      </c>
      <c r="H21" t="s">
        <v>22</v>
      </c>
    </row>
    <row r="22" spans="1:8" ht="13.5" thickBot="1">
      <c r="A22" s="58" t="s">
        <v>28</v>
      </c>
      <c r="B22" s="58"/>
      <c r="C22" s="58"/>
      <c r="D22" s="59"/>
      <c r="E22" s="6">
        <v>1.05</v>
      </c>
      <c r="F22" t="s">
        <v>29</v>
      </c>
      <c r="G22">
        <f>B9*E22</f>
        <v>362.25</v>
      </c>
      <c r="H22" t="s">
        <v>30</v>
      </c>
    </row>
    <row r="24" spans="1:8" ht="13.5" thickBot="1">
      <c r="A24" s="84" t="s">
        <v>31</v>
      </c>
      <c r="B24" s="84"/>
      <c r="C24" s="84"/>
      <c r="D24" s="84"/>
      <c r="E24" s="84"/>
      <c r="F24" s="84"/>
      <c r="G24" s="84"/>
      <c r="H24" s="84"/>
    </row>
    <row r="25" spans="1:6" ht="13.5" thickBot="1">
      <c r="A25" s="58" t="s">
        <v>32</v>
      </c>
      <c r="B25" s="58"/>
      <c r="C25" s="58"/>
      <c r="D25" s="59"/>
      <c r="E25" s="6">
        <f>(G22^2/E19)*COS(G20)-(G22^2/E19)*COS(G20+G21)</f>
        <v>2130.106622535933</v>
      </c>
      <c r="F25" t="s">
        <v>33</v>
      </c>
    </row>
    <row r="26" spans="1:6" ht="13.5" thickBot="1">
      <c r="A26" s="58" t="s">
        <v>34</v>
      </c>
      <c r="B26" s="58"/>
      <c r="C26" s="58"/>
      <c r="D26" s="59"/>
      <c r="E26" s="6">
        <f>(G22^2/E19)*SIN(G20)-(G22^2*I13)-(G22^2/E19)*SIN(G20+G21)</f>
        <v>1868.2534530966616</v>
      </c>
      <c r="F26" t="s">
        <v>35</v>
      </c>
    </row>
    <row r="27" spans="1:6" ht="13.5" thickBot="1">
      <c r="A27" s="58" t="s">
        <v>36</v>
      </c>
      <c r="B27" s="58"/>
      <c r="C27" s="58"/>
      <c r="D27" s="59"/>
      <c r="E27" s="6">
        <f>SQRT(E25^2+E26^2)</f>
        <v>2833.3240528360043</v>
      </c>
      <c r="F27" t="s">
        <v>37</v>
      </c>
    </row>
    <row r="28" spans="1:6" ht="13.5" thickBot="1">
      <c r="A28" s="58" t="s">
        <v>38</v>
      </c>
      <c r="B28" s="58"/>
      <c r="C28" s="58"/>
      <c r="D28" s="59"/>
      <c r="E28" s="6">
        <f>1000*E27/(SQRT(3)*B9)</f>
        <v>4741.50841914872</v>
      </c>
      <c r="F28" t="s">
        <v>39</v>
      </c>
    </row>
    <row r="31" spans="1:11" ht="39.75" customHeight="1">
      <c r="A31" s="56" t="s">
        <v>116</v>
      </c>
      <c r="B31" s="56"/>
      <c r="C31" s="56"/>
      <c r="D31" s="56"/>
      <c r="E31" s="56"/>
      <c r="F31" s="56"/>
      <c r="G31" s="56"/>
      <c r="H31" s="56"/>
      <c r="I31" s="56"/>
      <c r="J31" s="56"/>
      <c r="K31" s="56"/>
    </row>
  </sheetData>
  <sheetProtection password="DD1D" sheet="1" objects="1" scenarios="1"/>
  <mergeCells count="29">
    <mergeCell ref="D6:J6"/>
    <mergeCell ref="D7:J7"/>
    <mergeCell ref="A28:D28"/>
    <mergeCell ref="A21:D21"/>
    <mergeCell ref="A22:D22"/>
    <mergeCell ref="A15:C15"/>
    <mergeCell ref="A24:H24"/>
    <mergeCell ref="A25:D25"/>
    <mergeCell ref="A18:H18"/>
    <mergeCell ref="A19:D19"/>
    <mergeCell ref="C12:D12"/>
    <mergeCell ref="A27:D27"/>
    <mergeCell ref="H15:J15"/>
    <mergeCell ref="H16:J16"/>
    <mergeCell ref="A14:J14"/>
    <mergeCell ref="A20:D20"/>
    <mergeCell ref="A16:C16"/>
    <mergeCell ref="G12:H12"/>
    <mergeCell ref="A26:D26"/>
    <mergeCell ref="A31:K31"/>
    <mergeCell ref="A6:C6"/>
    <mergeCell ref="A7:C7"/>
    <mergeCell ref="A1:J1"/>
    <mergeCell ref="F13:H13"/>
    <mergeCell ref="A13:E13"/>
    <mergeCell ref="A3:J4"/>
    <mergeCell ref="C9:D9"/>
    <mergeCell ref="A11:H11"/>
    <mergeCell ref="A12:B12"/>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K31"/>
  <sheetViews>
    <sheetView workbookViewId="0" topLeftCell="A1">
      <selection activeCell="A1" sqref="A1:K1"/>
    </sheetView>
  </sheetViews>
  <sheetFormatPr defaultColWidth="9.140625" defaultRowHeight="12.75"/>
  <sheetData>
    <row r="1" spans="1:11" ht="15.75">
      <c r="A1" s="93" t="s">
        <v>46</v>
      </c>
      <c r="B1" s="93"/>
      <c r="C1" s="93"/>
      <c r="D1" s="93"/>
      <c r="E1" s="93"/>
      <c r="F1" s="93"/>
      <c r="G1" s="93"/>
      <c r="H1" s="93"/>
      <c r="I1" s="93"/>
      <c r="J1" s="93"/>
      <c r="K1" s="93"/>
    </row>
    <row r="3" spans="1:10" ht="12.75">
      <c r="A3" s="60" t="s">
        <v>8</v>
      </c>
      <c r="B3" s="61"/>
      <c r="C3" s="61"/>
      <c r="D3" s="61"/>
      <c r="E3" s="61"/>
      <c r="F3" s="61"/>
      <c r="G3" s="61"/>
      <c r="H3" s="61"/>
      <c r="I3" s="61"/>
      <c r="J3" s="78"/>
    </row>
    <row r="4" spans="1:10" ht="12.75">
      <c r="A4" s="79"/>
      <c r="B4" s="80"/>
      <c r="C4" s="80"/>
      <c r="D4" s="80"/>
      <c r="E4" s="80"/>
      <c r="F4" s="80"/>
      <c r="G4" s="80"/>
      <c r="H4" s="80"/>
      <c r="I4" s="80"/>
      <c r="J4" s="81"/>
    </row>
    <row r="5" ht="13.5" thickBot="1"/>
    <row r="6" spans="1:10" ht="13.5" thickBot="1">
      <c r="A6" s="84" t="s">
        <v>9</v>
      </c>
      <c r="B6" s="84"/>
      <c r="C6" s="91"/>
      <c r="D6" s="88"/>
      <c r="E6" s="89"/>
      <c r="F6" s="89"/>
      <c r="G6" s="89"/>
      <c r="H6" s="89"/>
      <c r="I6" s="89"/>
      <c r="J6" s="90"/>
    </row>
    <row r="7" spans="1:10" ht="13.5" thickBot="1">
      <c r="A7" s="84" t="s">
        <v>10</v>
      </c>
      <c r="B7" s="84"/>
      <c r="C7" s="91"/>
      <c r="D7" s="88"/>
      <c r="E7" s="89"/>
      <c r="F7" s="89"/>
      <c r="G7" s="89"/>
      <c r="H7" s="89"/>
      <c r="I7" s="89"/>
      <c r="J7" s="90"/>
    </row>
    <row r="8" ht="13.5" thickBot="1"/>
    <row r="9" spans="1:4" ht="13.5" thickBot="1">
      <c r="A9" t="s">
        <v>11</v>
      </c>
      <c r="B9" s="48">
        <v>345</v>
      </c>
      <c r="C9" s="92" t="s">
        <v>12</v>
      </c>
      <c r="D9" s="58"/>
    </row>
    <row r="11" spans="1:8" ht="13.5" thickBot="1">
      <c r="A11" s="84" t="s">
        <v>108</v>
      </c>
      <c r="B11" s="84"/>
      <c r="C11" s="84"/>
      <c r="D11" s="84"/>
      <c r="E11" s="84"/>
      <c r="F11" s="84"/>
      <c r="G11" s="84"/>
      <c r="H11" s="84"/>
    </row>
    <row r="12" spans="1:10" ht="13.5" thickBot="1">
      <c r="A12" s="58" t="s">
        <v>13</v>
      </c>
      <c r="B12" s="58"/>
      <c r="C12" s="85" t="s">
        <v>14</v>
      </c>
      <c r="D12" s="86"/>
      <c r="E12" s="48">
        <v>3.594</v>
      </c>
      <c r="F12" t="s">
        <v>15</v>
      </c>
      <c r="G12" s="82" t="s">
        <v>16</v>
      </c>
      <c r="H12" s="83"/>
      <c r="I12" s="48">
        <v>56.68</v>
      </c>
      <c r="J12" t="s">
        <v>15</v>
      </c>
    </row>
    <row r="13" spans="1:10" ht="13.5" thickBot="1">
      <c r="A13" s="82"/>
      <c r="B13" s="82"/>
      <c r="C13" s="82"/>
      <c r="D13" s="82"/>
      <c r="E13" s="82"/>
      <c r="F13" s="87" t="s">
        <v>17</v>
      </c>
      <c r="G13" s="87"/>
      <c r="H13" s="86"/>
      <c r="I13" s="48">
        <v>0.00029</v>
      </c>
      <c r="J13" t="s">
        <v>18</v>
      </c>
    </row>
    <row r="14" spans="1:10" ht="13.5" thickBot="1">
      <c r="A14" s="58" t="s">
        <v>47</v>
      </c>
      <c r="B14" s="58"/>
      <c r="C14" s="58"/>
      <c r="D14" s="58"/>
      <c r="E14" s="58"/>
      <c r="F14" s="58"/>
      <c r="G14" s="58"/>
      <c r="H14" s="58"/>
      <c r="I14" s="58"/>
      <c r="J14" s="58"/>
    </row>
    <row r="15" spans="1:10" ht="13.5" thickBot="1">
      <c r="A15" s="58" t="s">
        <v>48</v>
      </c>
      <c r="B15" s="58"/>
      <c r="C15" s="87" t="s">
        <v>14</v>
      </c>
      <c r="D15" s="86"/>
      <c r="E15" s="48">
        <v>2.142</v>
      </c>
      <c r="F15" t="s">
        <v>15</v>
      </c>
      <c r="G15" s="87" t="s">
        <v>16</v>
      </c>
      <c r="H15" s="86"/>
      <c r="I15" s="48">
        <v>5.082</v>
      </c>
      <c r="J15" t="s">
        <v>15</v>
      </c>
    </row>
    <row r="16" spans="1:10" ht="13.5" thickBot="1">
      <c r="A16" s="2" t="s">
        <v>49</v>
      </c>
      <c r="B16" s="2"/>
      <c r="C16" s="87" t="s">
        <v>14</v>
      </c>
      <c r="D16" s="86"/>
      <c r="E16" s="48">
        <v>0.821</v>
      </c>
      <c r="F16" t="s">
        <v>15</v>
      </c>
      <c r="G16" s="87" t="s">
        <v>16</v>
      </c>
      <c r="H16" s="86"/>
      <c r="I16" s="48">
        <v>11.355</v>
      </c>
      <c r="J16" t="s">
        <v>15</v>
      </c>
    </row>
    <row r="18" spans="1:8" ht="13.5" thickBot="1">
      <c r="A18" s="84" t="s">
        <v>23</v>
      </c>
      <c r="B18" s="84"/>
      <c r="C18" s="84"/>
      <c r="D18" s="84"/>
      <c r="E18" s="84"/>
      <c r="F18" s="84"/>
      <c r="G18" s="84"/>
      <c r="H18" s="84"/>
    </row>
    <row r="19" spans="1:6" ht="13.5" thickBot="1">
      <c r="A19" s="58" t="s">
        <v>24</v>
      </c>
      <c r="B19" s="58"/>
      <c r="C19" s="58"/>
      <c r="D19" s="59"/>
      <c r="E19" s="6">
        <f>SQRT((E12+E15+E16)^2+(I12+I15+I16)^2)</f>
        <v>73.41042118119199</v>
      </c>
      <c r="F19" t="s">
        <v>15</v>
      </c>
    </row>
    <row r="20" spans="1:8" ht="13.5" thickBot="1">
      <c r="A20" s="58" t="s">
        <v>25</v>
      </c>
      <c r="B20" s="58"/>
      <c r="C20" s="58"/>
      <c r="D20" s="59"/>
      <c r="E20" s="6">
        <f>DEGREES(G20)</f>
        <v>85.90396959245658</v>
      </c>
      <c r="F20" t="s">
        <v>26</v>
      </c>
      <c r="G20">
        <f>ATAN((I12+I15+I16)/MAX(0.00001,(E12+E16+E16)))</f>
        <v>1.4993071099214585</v>
      </c>
      <c r="H20" t="s">
        <v>22</v>
      </c>
    </row>
    <row r="21" spans="1:8" ht="13.5" thickBot="1">
      <c r="A21" s="58" t="s">
        <v>27</v>
      </c>
      <c r="B21" s="58"/>
      <c r="C21" s="58"/>
      <c r="D21" s="59"/>
      <c r="E21" s="6">
        <v>90</v>
      </c>
      <c r="F21" t="s">
        <v>26</v>
      </c>
      <c r="G21">
        <f>RADIANS(E21)</f>
        <v>1.5707963267948966</v>
      </c>
      <c r="H21" t="s">
        <v>22</v>
      </c>
    </row>
    <row r="22" spans="1:8" ht="13.5" thickBot="1">
      <c r="A22" s="58" t="s">
        <v>28</v>
      </c>
      <c r="B22" s="58"/>
      <c r="C22" s="58"/>
      <c r="D22" s="59"/>
      <c r="E22" s="6">
        <v>1.05</v>
      </c>
      <c r="F22" t="s">
        <v>29</v>
      </c>
      <c r="G22">
        <f>B9*E22</f>
        <v>362.25</v>
      </c>
      <c r="H22" t="s">
        <v>30</v>
      </c>
    </row>
    <row r="24" spans="1:8" ht="13.5" thickBot="1">
      <c r="A24" s="84" t="s">
        <v>31</v>
      </c>
      <c r="B24" s="84"/>
      <c r="C24" s="84"/>
      <c r="D24" s="84"/>
      <c r="E24" s="84"/>
      <c r="F24" s="84"/>
      <c r="G24" s="84"/>
      <c r="H24" s="84"/>
    </row>
    <row r="25" spans="1:6" ht="13.5" thickBot="1">
      <c r="A25" s="58" t="s">
        <v>32</v>
      </c>
      <c r="B25" s="58"/>
      <c r="C25" s="58"/>
      <c r="D25" s="59"/>
      <c r="E25" s="6">
        <f>(G22^2/E19)*COS(G20)-(G22^2/E19)*COS(G20+G21)</f>
        <v>1910.6696949293412</v>
      </c>
      <c r="F25" t="s">
        <v>33</v>
      </c>
    </row>
    <row r="26" spans="1:6" ht="13.5" thickBot="1">
      <c r="A26" s="58" t="s">
        <v>34</v>
      </c>
      <c r="B26" s="58"/>
      <c r="C26" s="58"/>
      <c r="D26" s="59"/>
      <c r="E26" s="6">
        <f>(G22^2/E19)*SIN(G20)-(G22^2*I13)-(G22^2/E19)*SIN(G20+G21)</f>
        <v>1617.2504580309683</v>
      </c>
      <c r="F26" t="s">
        <v>35</v>
      </c>
    </row>
    <row r="27" spans="1:6" ht="13.5" thickBot="1">
      <c r="A27" s="58" t="s">
        <v>36</v>
      </c>
      <c r="B27" s="58"/>
      <c r="C27" s="58"/>
      <c r="D27" s="59"/>
      <c r="E27" s="6">
        <f>SQRT(E25^2+E26^2)</f>
        <v>2503.229459542764</v>
      </c>
      <c r="F27" t="s">
        <v>37</v>
      </c>
    </row>
    <row r="28" spans="1:6" ht="13.5" thickBot="1">
      <c r="A28" s="58" t="s">
        <v>38</v>
      </c>
      <c r="B28" s="58"/>
      <c r="C28" s="58"/>
      <c r="D28" s="59"/>
      <c r="E28" s="6">
        <f>1000*E27/(SQRT(3)*B9)</f>
        <v>4189.102035682366</v>
      </c>
      <c r="F28" t="s">
        <v>39</v>
      </c>
    </row>
    <row r="31" spans="1:11" ht="39.75" customHeight="1">
      <c r="A31" s="56" t="s">
        <v>116</v>
      </c>
      <c r="B31" s="56"/>
      <c r="C31" s="56"/>
      <c r="D31" s="56"/>
      <c r="E31" s="56"/>
      <c r="F31" s="56"/>
      <c r="G31" s="56"/>
      <c r="H31" s="56"/>
      <c r="I31" s="56"/>
      <c r="J31" s="56"/>
      <c r="K31" s="56"/>
    </row>
  </sheetData>
  <sheetProtection password="DD1D" sheet="1" objects="1" scenarios="1"/>
  <mergeCells count="30">
    <mergeCell ref="A6:C6"/>
    <mergeCell ref="A7:C7"/>
    <mergeCell ref="A3:J4"/>
    <mergeCell ref="A1:K1"/>
    <mergeCell ref="D6:J6"/>
    <mergeCell ref="D7:J7"/>
    <mergeCell ref="A18:H18"/>
    <mergeCell ref="A19:D19"/>
    <mergeCell ref="F13:H13"/>
    <mergeCell ref="A13:E13"/>
    <mergeCell ref="A15:B15"/>
    <mergeCell ref="C15:D15"/>
    <mergeCell ref="G15:H15"/>
    <mergeCell ref="A20:D20"/>
    <mergeCell ref="A21:D21"/>
    <mergeCell ref="A14:J14"/>
    <mergeCell ref="C9:D9"/>
    <mergeCell ref="A11:H11"/>
    <mergeCell ref="A12:B12"/>
    <mergeCell ref="C12:D12"/>
    <mergeCell ref="G12:H12"/>
    <mergeCell ref="G16:H16"/>
    <mergeCell ref="C16:D16"/>
    <mergeCell ref="A31:K31"/>
    <mergeCell ref="A27:D27"/>
    <mergeCell ref="A28:D28"/>
    <mergeCell ref="A22:D22"/>
    <mergeCell ref="A24:H24"/>
    <mergeCell ref="A25:D25"/>
    <mergeCell ref="A26:D26"/>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J15"/>
  <sheetViews>
    <sheetView workbookViewId="0" topLeftCell="A1">
      <selection activeCell="A1" sqref="A1"/>
    </sheetView>
  </sheetViews>
  <sheetFormatPr defaultColWidth="9.140625" defaultRowHeight="12.75"/>
  <sheetData>
    <row r="1" spans="1:10" ht="15.75">
      <c r="A1" s="11" t="s">
        <v>50</v>
      </c>
      <c r="B1" s="11"/>
      <c r="C1" s="11"/>
      <c r="D1" s="11"/>
      <c r="E1" s="11"/>
      <c r="F1" s="11"/>
      <c r="G1" s="11"/>
      <c r="H1" s="11"/>
      <c r="I1" s="11"/>
      <c r="J1" s="11"/>
    </row>
    <row r="3" spans="1:10" ht="12.75">
      <c r="A3" s="60" t="s">
        <v>8</v>
      </c>
      <c r="B3" s="61"/>
      <c r="C3" s="61"/>
      <c r="D3" s="61"/>
      <c r="E3" s="61"/>
      <c r="F3" s="61"/>
      <c r="G3" s="61"/>
      <c r="H3" s="61"/>
      <c r="I3" s="61"/>
      <c r="J3" s="78"/>
    </row>
    <row r="4" spans="1:10" ht="12.75">
      <c r="A4" s="79"/>
      <c r="B4" s="80"/>
      <c r="C4" s="80"/>
      <c r="D4" s="80"/>
      <c r="E4" s="80"/>
      <c r="F4" s="80"/>
      <c r="G4" s="80"/>
      <c r="H4" s="80"/>
      <c r="I4" s="80"/>
      <c r="J4" s="81"/>
    </row>
    <row r="5" ht="13.5" thickBot="1"/>
    <row r="6" spans="1:10" ht="13.5" thickBot="1">
      <c r="A6" s="84" t="s">
        <v>9</v>
      </c>
      <c r="B6" s="84"/>
      <c r="C6" s="91"/>
      <c r="D6" s="88"/>
      <c r="E6" s="89"/>
      <c r="F6" s="89"/>
      <c r="G6" s="89"/>
      <c r="H6" s="89"/>
      <c r="I6" s="89"/>
      <c r="J6" s="90"/>
    </row>
    <row r="7" spans="1:10" ht="13.5" thickBot="1">
      <c r="A7" s="84" t="s">
        <v>10</v>
      </c>
      <c r="B7" s="84"/>
      <c r="C7" s="91"/>
      <c r="D7" s="88"/>
      <c r="E7" s="89"/>
      <c r="F7" s="89"/>
      <c r="G7" s="89"/>
      <c r="H7" s="89"/>
      <c r="I7" s="89"/>
      <c r="J7" s="90"/>
    </row>
    <row r="8" ht="13.5" thickBot="1"/>
    <row r="9" spans="1:4" ht="13.5" thickBot="1">
      <c r="A9" t="s">
        <v>11</v>
      </c>
      <c r="B9" s="48">
        <v>345</v>
      </c>
      <c r="C9" s="92" t="s">
        <v>12</v>
      </c>
      <c r="D9" s="58"/>
    </row>
    <row r="11" spans="1:8" ht="13.5" thickBot="1">
      <c r="A11" s="84" t="s">
        <v>109</v>
      </c>
      <c r="B11" s="84"/>
      <c r="C11" s="84"/>
      <c r="D11" s="84"/>
      <c r="E11" s="84"/>
      <c r="F11" s="84"/>
      <c r="G11" s="84"/>
      <c r="H11" s="84"/>
    </row>
    <row r="12" spans="1:10" ht="13.5" thickBot="1">
      <c r="A12" s="58" t="s">
        <v>51</v>
      </c>
      <c r="B12" s="58"/>
      <c r="C12" s="58"/>
      <c r="D12" s="58"/>
      <c r="E12" s="58"/>
      <c r="F12" s="58"/>
      <c r="G12" s="58"/>
      <c r="H12" s="59"/>
      <c r="I12" s="48">
        <v>2500</v>
      </c>
      <c r="J12" t="s">
        <v>39</v>
      </c>
    </row>
    <row r="14" spans="1:8" ht="12.75">
      <c r="A14" s="84" t="s">
        <v>23</v>
      </c>
      <c r="B14" s="84"/>
      <c r="C14" s="84"/>
      <c r="D14" s="84"/>
      <c r="E14" s="84"/>
      <c r="F14" s="84"/>
      <c r="G14" s="84"/>
      <c r="H14" s="84"/>
    </row>
    <row r="15" spans="1:10" ht="15.75">
      <c r="A15" t="s">
        <v>52</v>
      </c>
      <c r="I15">
        <f>I12*SQRT(2)*1.05</f>
        <v>3712.310601229375</v>
      </c>
      <c r="J15" t="s">
        <v>39</v>
      </c>
    </row>
  </sheetData>
  <sheetProtection password="DD1D" sheet="1" objects="1" scenarios="1"/>
  <mergeCells count="9">
    <mergeCell ref="A14:H14"/>
    <mergeCell ref="A6:C6"/>
    <mergeCell ref="A7:C7"/>
    <mergeCell ref="A3:J4"/>
    <mergeCell ref="A12:H12"/>
    <mergeCell ref="C9:D9"/>
    <mergeCell ref="A11:H11"/>
    <mergeCell ref="D6:J6"/>
    <mergeCell ref="D7:J7"/>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Charles Rogers</dc:creator>
  <cp:keywords/>
  <dc:description/>
  <cp:lastModifiedBy>Kathie Potts</cp:lastModifiedBy>
  <cp:lastPrinted>2004-11-08T21:31:42Z</cp:lastPrinted>
  <dcterms:created xsi:type="dcterms:W3CDTF">2004-09-22T21:19:42Z</dcterms:created>
  <dcterms:modified xsi:type="dcterms:W3CDTF">2004-11-19T15:35:12Z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NERCASSETID-487-62</vt:lpwstr>
  </property>
  <property fmtid="{D5CDD505-2E9C-101B-9397-08002B2CF9AE}" pid="4" name="_dlc_DocIdItemGu">
    <vt:lpwstr>e2d77299-d1e6-4de8-9851-b14830848c80</vt:lpwstr>
  </property>
  <property fmtid="{D5CDD505-2E9C-101B-9397-08002B2CF9AE}" pid="5" name="_dlc_DocIdU">
    <vt:lpwstr>http://www.qa.nerc.com/comm/PC/_layouts/DocIdRedir.aspx?ID=NERCASSETID-487-62, NERCASSETID-487-62</vt:lpwstr>
  </property>
  <property fmtid="{D5CDD505-2E9C-101B-9397-08002B2CF9AE}" pid="6" name="display_urn:schemas-microsoft-com:office:office#Edit">
    <vt:lpwstr>NERC Content Owner</vt:lpwstr>
  </property>
  <property fmtid="{D5CDD505-2E9C-101B-9397-08002B2CF9AE}" pid="7" name="display_urn:schemas-microsoft-com:office:office#Auth">
    <vt:lpwstr>NERC Content Owner</vt:lpwstr>
  </property>
</Properties>
</file>