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5.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7.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21.xml" ContentType="application/vnd.openxmlformats-officedocument.drawingml.chartshapes+xml"/>
  <Override PartName="/xl/drawings/drawing3.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9.xml" ContentType="application/vnd.openxmlformats-officedocument.drawingml.chartshapes+xml"/>
  <Override PartName="/xl/drawings/drawing23.xml" ContentType="application/vnd.openxmlformats-officedocument.drawingml.chartshapes+xml"/>
  <Override PartName="/xl/worksheets/sheet1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6.xml" ContentType="application/vnd.openxmlformats-officedocument.drawingml.chart+xml"/>
  <Override PartName="/xl/worksheets/sheet18.xml" ContentType="application/vnd.openxmlformats-officedocument.spreadsheetml.worksheet+xml"/>
  <Override PartName="/xl/drawings/drawing30.xml" ContentType="application/vnd.openxmlformats-officedocument.drawing+xml"/>
  <Override PartName="/xl/charts/chart15.xml" ContentType="application/vnd.openxmlformats-officedocument.drawingml.chart+xml"/>
  <Override PartName="/xl/worksheets/sheet15.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worksheets/sheet14.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charts/chart6.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7.xml" ContentType="application/vnd.openxmlformats-officedocument.drawingml.chart+xml"/>
  <Override PartName="/xl/drawings/drawing12.xml" ContentType="application/vnd.openxmlformats-officedocument.drawing+xml"/>
  <Override PartName="/xl/drawings/drawing14.xml" ContentType="application/vnd.openxmlformats-officedocument.drawing+xml"/>
  <Override PartName="/xl/drawings/drawing24.xml" ContentType="application/vnd.openxmlformats-officedocument.drawing+xml"/>
  <Override PartName="/xl/worksheets/sheet7.xml" ContentType="application/vnd.openxmlformats-officedocument.spreadsheetml.worksheet+xml"/>
  <Override PartName="/xl/charts/chart12.xml" ContentType="application/vnd.openxmlformats-officedocument.drawingml.chart+xml"/>
  <Override PartName="/xl/worksheets/sheet12.xml" ContentType="application/vnd.openxmlformats-officedocument.spreadsheetml.worksheet+xml"/>
  <Override PartName="/xl/charts/chart13.xml" ContentType="application/vnd.openxmlformats-officedocument.drawingml.chart+xml"/>
  <Override PartName="/xl/worksheets/sheet6.xml" ContentType="application/vnd.openxmlformats-officedocument.spreadsheetml.worksheet+xml"/>
  <Override PartName="/xl/drawings/drawing26.xml" ContentType="application/vnd.openxmlformats-officedocument.drawing+xml"/>
  <Override PartName="/xl/charts/chart14.xml" ContentType="application/vnd.openxmlformats-officedocument.drawingml.chart+xml"/>
  <Override PartName="/xl/worksheets/sheet5.xml" ContentType="application/vnd.openxmlformats-officedocument.spreadsheetml.worksheet+xml"/>
  <Override PartName="/xl/drawings/drawing28.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chart11.xml" ContentType="application/vnd.openxmlformats-officedocument.drawingml.chart+xml"/>
  <Override PartName="/xl/worksheets/sheet10.xml" ContentType="application/vnd.openxmlformats-officedocument.spreadsheetml.worksheet+xml"/>
  <Override PartName="/xl/worksheets/sheet11.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charts/chart10.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8465" windowHeight="11820" tabRatio="636"/>
  </bookViews>
  <sheets>
    <sheet name="Instructions" sheetId="12" r:id="rId1"/>
    <sheet name="Data" sheetId="1" r:id="rId2"/>
    <sheet name="Entry Data" sheetId="21" r:id="rId3"/>
    <sheet name="IPFR" sheetId="6" state="hidden" r:id="rId4"/>
    <sheet name="Evaluation" sheetId="5" r:id="rId5"/>
    <sheet name="Graph 12 to 24s" sheetId="8" state="hidden" r:id="rId6"/>
    <sheet name="Graph 18 to 30s" sheetId="9" state="hidden" r:id="rId7"/>
    <sheet name="Graph 20 to 40s" sheetId="10" state="hidden" r:id="rId8"/>
    <sheet name="Graph 18 to 52s" sheetId="11" state="hidden" r:id="rId9"/>
    <sheet name="Graph 20 to 52s" sheetId="4" r:id="rId10"/>
    <sheet name="Sustained Graph" sheetId="3" r:id="rId11"/>
    <sheet name="Form 1 Summary Data" sheetId="7" r:id="rId12"/>
    <sheet name="Adj Graph JOU" sheetId="13" state="hidden" r:id="rId13"/>
    <sheet name="Adj Graph NCL" sheetId="14" state="hidden" r:id="rId14"/>
    <sheet name="Adj Graph PmpHyd" sheetId="15" state="hidden" r:id="rId15"/>
    <sheet name="Adj Graph RampGen" sheetId="16" state="hidden" r:id="rId16"/>
    <sheet name="Adj Graph MWper0.1Hz" sheetId="17" state="hidden" r:id="rId17"/>
    <sheet name="Adj Graph ContingentBA" sheetId="18" state="hidden" r:id="rId18"/>
    <sheet name="BA LoadDampening" sheetId="19" state="hidden" r:id="rId19"/>
    <sheet name="BA BiasSetting" sheetId="20" state="hidden" r:id="rId20"/>
  </sheets>
  <calcPr calcId="125725"/>
</workbook>
</file>

<file path=xl/calcChain.xml><?xml version="1.0" encoding="utf-8"?>
<calcChain xmlns="http://schemas.openxmlformats.org/spreadsheetml/2006/main">
  <c r="C11" i="21"/>
  <c r="G3" i="5" s="1"/>
  <c r="L1"/>
  <c r="L7"/>
  <c r="L3" s="1"/>
  <c r="R41"/>
  <c r="C8" i="21"/>
  <c r="G2" i="5" s="1"/>
  <c r="B34" i="21" s="1"/>
  <c r="B35" l="1"/>
  <c r="AC119" i="5"/>
  <c r="AC118"/>
  <c r="AC117"/>
  <c r="AC116"/>
  <c r="AC115"/>
  <c r="AC114"/>
  <c r="AC113"/>
  <c r="AC112"/>
  <c r="AC111"/>
  <c r="AC110"/>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E7" i="7" l="1"/>
  <c r="CR79" i="5" l="1"/>
  <c r="DF79"/>
  <c r="CD79"/>
  <c r="BU2"/>
  <c r="BU1" s="1"/>
  <c r="BP79"/>
  <c r="CI2"/>
  <c r="CI1" s="1"/>
  <c r="DK2"/>
  <c r="DK1" s="1"/>
  <c r="CW2"/>
  <c r="CW1" s="1"/>
  <c r="BG3"/>
  <c r="CI3"/>
  <c r="BU3"/>
  <c r="DK3"/>
  <c r="CW3"/>
  <c r="BB79"/>
  <c r="BG2"/>
  <c r="AO79"/>
  <c r="Y31"/>
  <c r="AS79" l="1"/>
  <c r="AX79"/>
  <c r="AY79"/>
  <c r="BG1"/>
  <c r="A7" i="7"/>
  <c r="DF78" i="5"/>
  <c r="DF77" s="1"/>
  <c r="DF76" s="1"/>
  <c r="DF75" s="1"/>
  <c r="DF74" s="1"/>
  <c r="DF73" s="1"/>
  <c r="DF72" s="1"/>
  <c r="DF71" s="1"/>
  <c r="DF70" s="1"/>
  <c r="DF69" s="1"/>
  <c r="DF68" s="1"/>
  <c r="DF67" s="1"/>
  <c r="DF66" s="1"/>
  <c r="DF65" s="1"/>
  <c r="DF64" s="1"/>
  <c r="DF63" s="1"/>
  <c r="DF62" s="1"/>
  <c r="DF61" s="1"/>
  <c r="DF60" s="1"/>
  <c r="DF59" s="1"/>
  <c r="DF58" s="1"/>
  <c r="DF57" s="1"/>
  <c r="DF56" s="1"/>
  <c r="DF55" s="1"/>
  <c r="DF54" s="1"/>
  <c r="DF53" s="1"/>
  <c r="DF52" s="1"/>
  <c r="DF51" s="1"/>
  <c r="DF50" s="1"/>
  <c r="DF49" s="1"/>
  <c r="DF48" s="1"/>
  <c r="DF47" s="1"/>
  <c r="DF46" s="1"/>
  <c r="DF45" s="1"/>
  <c r="DF44" s="1"/>
  <c r="DF43" s="1"/>
  <c r="DF80"/>
  <c r="DF81" s="1"/>
  <c r="DF82" s="1"/>
  <c r="DF83" s="1"/>
  <c r="DF84" s="1"/>
  <c r="DF85" s="1"/>
  <c r="DF86" s="1"/>
  <c r="DF87" s="1"/>
  <c r="DF88" s="1"/>
  <c r="DF89" s="1"/>
  <c r="DF90" s="1"/>
  <c r="DF91" s="1"/>
  <c r="DF92" s="1"/>
  <c r="DF93" s="1"/>
  <c r="DF94" s="1"/>
  <c r="DF95" s="1"/>
  <c r="DF96" s="1"/>
  <c r="DF97" s="1"/>
  <c r="DF98" s="1"/>
  <c r="DF99" s="1"/>
  <c r="DF100" s="1"/>
  <c r="DF101" s="1"/>
  <c r="DF102" s="1"/>
  <c r="DF103" s="1"/>
  <c r="DF104" s="1"/>
  <c r="DF105" s="1"/>
  <c r="DF106" s="1"/>
  <c r="DF107" s="1"/>
  <c r="DF108" s="1"/>
  <c r="DF109" s="1"/>
  <c r="DF110" s="1"/>
  <c r="DF111" s="1"/>
  <c r="DF112" s="1"/>
  <c r="DF113" s="1"/>
  <c r="DF114" s="1"/>
  <c r="DF115" s="1"/>
  <c r="DF116" s="1"/>
  <c r="DF117" s="1"/>
  <c r="DF118" s="1"/>
  <c r="DF119" s="1"/>
  <c r="BP80"/>
  <c r="BP81" s="1"/>
  <c r="BP82" s="1"/>
  <c r="BP83" s="1"/>
  <c r="BP84" s="1"/>
  <c r="BP85" s="1"/>
  <c r="BP86" s="1"/>
  <c r="BP87" s="1"/>
  <c r="BP88" s="1"/>
  <c r="BP89" s="1"/>
  <c r="BP90" s="1"/>
  <c r="BP91" s="1"/>
  <c r="BP92" s="1"/>
  <c r="BP93" s="1"/>
  <c r="BP94" s="1"/>
  <c r="BP95" s="1"/>
  <c r="BP96" s="1"/>
  <c r="BP97" s="1"/>
  <c r="BP98" s="1"/>
  <c r="BP99" s="1"/>
  <c r="BP100" s="1"/>
  <c r="BP101" s="1"/>
  <c r="BP102" s="1"/>
  <c r="BP103" s="1"/>
  <c r="BP104" s="1"/>
  <c r="BP105" s="1"/>
  <c r="BP106" s="1"/>
  <c r="BP107" s="1"/>
  <c r="BP108" s="1"/>
  <c r="BP109" s="1"/>
  <c r="BP110" s="1"/>
  <c r="BP111" s="1"/>
  <c r="BP112" s="1"/>
  <c r="BP113" s="1"/>
  <c r="BP114" s="1"/>
  <c r="BP115" s="1"/>
  <c r="BP116" s="1"/>
  <c r="BP117" s="1"/>
  <c r="BP118" s="1"/>
  <c r="BP119" s="1"/>
  <c r="BP78"/>
  <c r="BP77" s="1"/>
  <c r="BP76" s="1"/>
  <c r="BP75" s="1"/>
  <c r="BP74" s="1"/>
  <c r="BP73" s="1"/>
  <c r="BP72" s="1"/>
  <c r="BP71" s="1"/>
  <c r="BP70" s="1"/>
  <c r="BP69" s="1"/>
  <c r="BP68" s="1"/>
  <c r="BP67" s="1"/>
  <c r="BP66" s="1"/>
  <c r="BP65" s="1"/>
  <c r="BP64" s="1"/>
  <c r="BP63" s="1"/>
  <c r="BP62" s="1"/>
  <c r="BP61" s="1"/>
  <c r="BP60" s="1"/>
  <c r="BP59" s="1"/>
  <c r="BP58" s="1"/>
  <c r="BP57" s="1"/>
  <c r="BP56" s="1"/>
  <c r="BP55" s="1"/>
  <c r="BP54" s="1"/>
  <c r="BP53" s="1"/>
  <c r="BP52" s="1"/>
  <c r="BP51" s="1"/>
  <c r="BP50" s="1"/>
  <c r="BP49" s="1"/>
  <c r="BP48" s="1"/>
  <c r="BP47" s="1"/>
  <c r="BP46" s="1"/>
  <c r="BP45" s="1"/>
  <c r="BP44" s="1"/>
  <c r="BP43" s="1"/>
  <c r="CR80"/>
  <c r="CR81" s="1"/>
  <c r="CR82" s="1"/>
  <c r="CR83" s="1"/>
  <c r="CR84" s="1"/>
  <c r="CR85" s="1"/>
  <c r="CR86" s="1"/>
  <c r="CR87" s="1"/>
  <c r="CR88" s="1"/>
  <c r="CR89" s="1"/>
  <c r="CR90" s="1"/>
  <c r="CR91" s="1"/>
  <c r="CR92" s="1"/>
  <c r="CR93" s="1"/>
  <c r="CR94" s="1"/>
  <c r="CR95" s="1"/>
  <c r="CR96" s="1"/>
  <c r="CR97" s="1"/>
  <c r="CR98" s="1"/>
  <c r="CR99" s="1"/>
  <c r="CR100" s="1"/>
  <c r="CR101" s="1"/>
  <c r="CR102" s="1"/>
  <c r="CR103" s="1"/>
  <c r="CR104" s="1"/>
  <c r="CR105" s="1"/>
  <c r="CR106" s="1"/>
  <c r="CR107" s="1"/>
  <c r="CR108" s="1"/>
  <c r="CR109" s="1"/>
  <c r="CR110" s="1"/>
  <c r="CR111" s="1"/>
  <c r="CR112" s="1"/>
  <c r="CR113" s="1"/>
  <c r="CR114" s="1"/>
  <c r="CR115" s="1"/>
  <c r="CR116" s="1"/>
  <c r="CR117" s="1"/>
  <c r="CR118" s="1"/>
  <c r="CR119" s="1"/>
  <c r="CR78"/>
  <c r="CR77" s="1"/>
  <c r="CR76" s="1"/>
  <c r="CR75" s="1"/>
  <c r="CR74" s="1"/>
  <c r="CR73" s="1"/>
  <c r="CR72" s="1"/>
  <c r="CR71" s="1"/>
  <c r="CR70" s="1"/>
  <c r="CR69" s="1"/>
  <c r="CR68" s="1"/>
  <c r="CR67" s="1"/>
  <c r="CR66" s="1"/>
  <c r="CR65" s="1"/>
  <c r="CR64" s="1"/>
  <c r="CR63" s="1"/>
  <c r="CR62" s="1"/>
  <c r="CR61" s="1"/>
  <c r="CR60" s="1"/>
  <c r="CR59" s="1"/>
  <c r="CR58" s="1"/>
  <c r="CR57" s="1"/>
  <c r="CR56" s="1"/>
  <c r="CR55" s="1"/>
  <c r="CR54" s="1"/>
  <c r="CR53" s="1"/>
  <c r="CR52" s="1"/>
  <c r="CR51" s="1"/>
  <c r="CR50" s="1"/>
  <c r="CR49" s="1"/>
  <c r="CR48" s="1"/>
  <c r="CR47" s="1"/>
  <c r="CR46" s="1"/>
  <c r="CR45" s="1"/>
  <c r="CR44" s="1"/>
  <c r="CR43" s="1"/>
  <c r="CD78"/>
  <c r="CD77" s="1"/>
  <c r="CD76" s="1"/>
  <c r="CD75" s="1"/>
  <c r="CD74" s="1"/>
  <c r="CD73" s="1"/>
  <c r="CD72" s="1"/>
  <c r="CD71" s="1"/>
  <c r="CD70" s="1"/>
  <c r="CD69" s="1"/>
  <c r="CD68" s="1"/>
  <c r="CD67" s="1"/>
  <c r="CD66" s="1"/>
  <c r="CD65" s="1"/>
  <c r="CD64" s="1"/>
  <c r="CD63" s="1"/>
  <c r="CD62" s="1"/>
  <c r="CD61" s="1"/>
  <c r="CD60" s="1"/>
  <c r="CD59" s="1"/>
  <c r="CD58" s="1"/>
  <c r="CD57" s="1"/>
  <c r="CD56" s="1"/>
  <c r="CD55" s="1"/>
  <c r="CD54" s="1"/>
  <c r="CD53" s="1"/>
  <c r="CD52" s="1"/>
  <c r="CD51" s="1"/>
  <c r="CD50" s="1"/>
  <c r="CD49" s="1"/>
  <c r="CD48" s="1"/>
  <c r="CD47" s="1"/>
  <c r="CD46" s="1"/>
  <c r="CD45" s="1"/>
  <c r="CD44" s="1"/>
  <c r="CD43" s="1"/>
  <c r="CD80"/>
  <c r="CD81" s="1"/>
  <c r="CD82" s="1"/>
  <c r="CD83" s="1"/>
  <c r="CD84" s="1"/>
  <c r="CD85" s="1"/>
  <c r="CD86" s="1"/>
  <c r="CD87" s="1"/>
  <c r="CD88" s="1"/>
  <c r="CD89" s="1"/>
  <c r="CD90" s="1"/>
  <c r="CD91" s="1"/>
  <c r="CD92" s="1"/>
  <c r="CD93" s="1"/>
  <c r="CD94" s="1"/>
  <c r="CD95" s="1"/>
  <c r="CD96" s="1"/>
  <c r="CD97" s="1"/>
  <c r="CD98" s="1"/>
  <c r="CD99" s="1"/>
  <c r="CD100" s="1"/>
  <c r="CD101" s="1"/>
  <c r="CD102" s="1"/>
  <c r="CD103" s="1"/>
  <c r="CD104" s="1"/>
  <c r="CD105" s="1"/>
  <c r="CD106" s="1"/>
  <c r="CD107" s="1"/>
  <c r="CD108" s="1"/>
  <c r="CD109" s="1"/>
  <c r="CD110" s="1"/>
  <c r="CD111" s="1"/>
  <c r="CD112" s="1"/>
  <c r="CD113" s="1"/>
  <c r="CD114" s="1"/>
  <c r="CD115" s="1"/>
  <c r="CD116" s="1"/>
  <c r="CD117" s="1"/>
  <c r="CD118" s="1"/>
  <c r="CD119" s="1"/>
  <c r="BB78"/>
  <c r="BB77" s="1"/>
  <c r="BB76" s="1"/>
  <c r="BB75" s="1"/>
  <c r="BB74" s="1"/>
  <c r="BB73" s="1"/>
  <c r="BB72" s="1"/>
  <c r="BB71" s="1"/>
  <c r="BB70" s="1"/>
  <c r="BB69" s="1"/>
  <c r="BB68" s="1"/>
  <c r="BB67" s="1"/>
  <c r="BB66" s="1"/>
  <c r="BB65" s="1"/>
  <c r="BB64" s="1"/>
  <c r="BB63" s="1"/>
  <c r="BB62" s="1"/>
  <c r="BB61" s="1"/>
  <c r="BB60" s="1"/>
  <c r="BB59" s="1"/>
  <c r="BB58" s="1"/>
  <c r="BB57" s="1"/>
  <c r="BB56" s="1"/>
  <c r="BB55" s="1"/>
  <c r="BB54" s="1"/>
  <c r="BB53" s="1"/>
  <c r="BB52" s="1"/>
  <c r="BB51" s="1"/>
  <c r="BB50" s="1"/>
  <c r="BB49" s="1"/>
  <c r="BB48" s="1"/>
  <c r="BB47" s="1"/>
  <c r="BB46" s="1"/>
  <c r="BB45" s="1"/>
  <c r="BB44" s="1"/>
  <c r="BB43" s="1"/>
  <c r="BB80"/>
  <c r="BB81" s="1"/>
  <c r="BB82" s="1"/>
  <c r="BB83" s="1"/>
  <c r="BB84" s="1"/>
  <c r="BB85" s="1"/>
  <c r="BB86" s="1"/>
  <c r="BB87" s="1"/>
  <c r="BB88" s="1"/>
  <c r="BB89" s="1"/>
  <c r="BB90" s="1"/>
  <c r="BB91" s="1"/>
  <c r="BB92" s="1"/>
  <c r="BB93" s="1"/>
  <c r="BB94" s="1"/>
  <c r="BB95" s="1"/>
  <c r="BB96" s="1"/>
  <c r="BB97" s="1"/>
  <c r="BB98" s="1"/>
  <c r="BB99" s="1"/>
  <c r="BB100" s="1"/>
  <c r="BB101" s="1"/>
  <c r="BB102" s="1"/>
  <c r="BB103" s="1"/>
  <c r="BB104" s="1"/>
  <c r="BB105" s="1"/>
  <c r="BB106" s="1"/>
  <c r="BB107" s="1"/>
  <c r="BB108" s="1"/>
  <c r="BB109" s="1"/>
  <c r="BB110" s="1"/>
  <c r="BB111" s="1"/>
  <c r="BB112" s="1"/>
  <c r="BB113" s="1"/>
  <c r="BB114" s="1"/>
  <c r="BB115" s="1"/>
  <c r="BB116" s="1"/>
  <c r="BB117" s="1"/>
  <c r="BB118" s="1"/>
  <c r="BB119" s="1"/>
  <c r="AO78"/>
  <c r="AW79"/>
  <c r="AQ79"/>
  <c r="AP79"/>
  <c r="AZ79" s="1"/>
  <c r="AR79"/>
  <c r="AV79"/>
  <c r="AU79"/>
  <c r="AT79"/>
  <c r="AO80"/>
  <c r="X24"/>
  <c r="R81"/>
  <c r="Z81" s="1"/>
  <c r="R82"/>
  <c r="Z82" s="1"/>
  <c r="R83"/>
  <c r="Z83" s="1"/>
  <c r="R84"/>
  <c r="Z84" s="1"/>
  <c r="R85"/>
  <c r="Z85" s="1"/>
  <c r="R86"/>
  <c r="Z86" s="1"/>
  <c r="R87"/>
  <c r="Z87" s="1"/>
  <c r="R88"/>
  <c r="Z88" s="1"/>
  <c r="R89"/>
  <c r="Z89" s="1"/>
  <c r="R90"/>
  <c r="Z90" s="1"/>
  <c r="R91"/>
  <c r="Z91" s="1"/>
  <c r="R92"/>
  <c r="Z92" s="1"/>
  <c r="R93"/>
  <c r="Z93" s="1"/>
  <c r="R94"/>
  <c r="Z94" s="1"/>
  <c r="R95"/>
  <c r="Z95" s="1"/>
  <c r="R96"/>
  <c r="Z96" s="1"/>
  <c r="R97"/>
  <c r="Z97" s="1"/>
  <c r="R98"/>
  <c r="Z98" s="1"/>
  <c r="R99"/>
  <c r="Z99" s="1"/>
  <c r="R100"/>
  <c r="Z100" s="1"/>
  <c r="R101"/>
  <c r="Z101" s="1"/>
  <c r="R102"/>
  <c r="Z102" s="1"/>
  <c r="R103"/>
  <c r="Z103" s="1"/>
  <c r="R104"/>
  <c r="Z104" s="1"/>
  <c r="R105"/>
  <c r="Z105" s="1"/>
  <c r="R106"/>
  <c r="Z106" s="1"/>
  <c r="R107"/>
  <c r="Z107" s="1"/>
  <c r="R108"/>
  <c r="Z108" s="1"/>
  <c r="R109"/>
  <c r="Z109" s="1"/>
  <c r="R110"/>
  <c r="Z110" s="1"/>
  <c r="R111"/>
  <c r="Z111" s="1"/>
  <c r="R112"/>
  <c r="Z112" s="1"/>
  <c r="R113"/>
  <c r="Z113" s="1"/>
  <c r="R114"/>
  <c r="Z114" s="1"/>
  <c r="R115"/>
  <c r="Z115" s="1"/>
  <c r="R116"/>
  <c r="Z116" s="1"/>
  <c r="R117"/>
  <c r="Z117" s="1"/>
  <c r="R118"/>
  <c r="Z118" s="1"/>
  <c r="R119"/>
  <c r="Z119" s="1"/>
  <c r="R120"/>
  <c r="Z120" s="1"/>
  <c r="R121"/>
  <c r="Z121" s="1"/>
  <c r="R122"/>
  <c r="Z122" s="1"/>
  <c r="R123"/>
  <c r="Z123" s="1"/>
  <c r="R124"/>
  <c r="Z124" s="1"/>
  <c r="R125"/>
  <c r="Z125" s="1"/>
  <c r="R126"/>
  <c r="Z126" s="1"/>
  <c r="R127"/>
  <c r="Z127" s="1"/>
  <c r="R128"/>
  <c r="Z128" s="1"/>
  <c r="R129"/>
  <c r="Z129" s="1"/>
  <c r="R130"/>
  <c r="Z130" s="1"/>
  <c r="R131"/>
  <c r="Z131" s="1"/>
  <c r="R132"/>
  <c r="Z132" s="1"/>
  <c r="R133"/>
  <c r="Z133" s="1"/>
  <c r="R134"/>
  <c r="Z134" s="1"/>
  <c r="R135"/>
  <c r="Z135" s="1"/>
  <c r="R136"/>
  <c r="Z136" s="1"/>
  <c r="R137"/>
  <c r="Z137" s="1"/>
  <c r="R138"/>
  <c r="Z138" s="1"/>
  <c r="R139"/>
  <c r="Z139" s="1"/>
  <c r="R140"/>
  <c r="Z140" s="1"/>
  <c r="R141"/>
  <c r="Z141" s="1"/>
  <c r="R142"/>
  <c r="Z142" s="1"/>
  <c r="R143"/>
  <c r="Z143" s="1"/>
  <c r="R144"/>
  <c r="Z144" s="1"/>
  <c r="R145"/>
  <c r="Z145" s="1"/>
  <c r="R146"/>
  <c r="Z146" s="1"/>
  <c r="R147"/>
  <c r="Z147" s="1"/>
  <c r="R148"/>
  <c r="Z148" s="1"/>
  <c r="R149"/>
  <c r="Z149" s="1"/>
  <c r="R150"/>
  <c r="Z150" s="1"/>
  <c r="R151"/>
  <c r="Z151" s="1"/>
  <c r="R152"/>
  <c r="Z152" s="1"/>
  <c r="R153"/>
  <c r="Z153" s="1"/>
  <c r="R154"/>
  <c r="Z154" s="1"/>
  <c r="R155"/>
  <c r="Z155" s="1"/>
  <c r="R156"/>
  <c r="Z156" s="1"/>
  <c r="R157"/>
  <c r="Z157" s="1"/>
  <c r="R158"/>
  <c r="Z158" s="1"/>
  <c r="R159"/>
  <c r="Z159" s="1"/>
  <c r="R160"/>
  <c r="Z160" s="1"/>
  <c r="R161"/>
  <c r="Z161" s="1"/>
  <c r="R162"/>
  <c r="Z162" s="1"/>
  <c r="R163"/>
  <c r="Z163" s="1"/>
  <c r="R164"/>
  <c r="Z164" s="1"/>
  <c r="R165"/>
  <c r="Z165" s="1"/>
  <c r="R166"/>
  <c r="Z166" s="1"/>
  <c r="R167"/>
  <c r="Z167" s="1"/>
  <c r="R168"/>
  <c r="Z168" s="1"/>
  <c r="R169"/>
  <c r="Z169" s="1"/>
  <c r="R170"/>
  <c r="Z170" s="1"/>
  <c r="R171"/>
  <c r="Z171" s="1"/>
  <c r="R172"/>
  <c r="Z172" s="1"/>
  <c r="R173"/>
  <c r="Z173" s="1"/>
  <c r="R174"/>
  <c r="Z174" s="1"/>
  <c r="R175"/>
  <c r="Z175" s="1"/>
  <c r="R176"/>
  <c r="Z176" s="1"/>
  <c r="R177"/>
  <c r="Z177" s="1"/>
  <c r="R178"/>
  <c r="Z178" s="1"/>
  <c r="R179"/>
  <c r="Z179" s="1"/>
  <c r="R180"/>
  <c r="Z180" s="1"/>
  <c r="R181"/>
  <c r="Z181" s="1"/>
  <c r="R182"/>
  <c r="Z182" s="1"/>
  <c r="R183"/>
  <c r="Z183" s="1"/>
  <c r="R184"/>
  <c r="Z184" s="1"/>
  <c r="R185"/>
  <c r="Z185" s="1"/>
  <c r="R186"/>
  <c r="Z186" s="1"/>
  <c r="R187"/>
  <c r="Z187" s="1"/>
  <c r="R188"/>
  <c r="Z188" s="1"/>
  <c r="R189"/>
  <c r="Z189" s="1"/>
  <c r="R190"/>
  <c r="Z190" s="1"/>
  <c r="R191"/>
  <c r="Z191" s="1"/>
  <c r="R192"/>
  <c r="Z192" s="1"/>
  <c r="R193"/>
  <c r="Z193" s="1"/>
  <c r="R194"/>
  <c r="Z194" s="1"/>
  <c r="R195"/>
  <c r="Z195" s="1"/>
  <c r="R196"/>
  <c r="Z196" s="1"/>
  <c r="R197"/>
  <c r="Z197" s="1"/>
  <c r="R198"/>
  <c r="Z198" s="1"/>
  <c r="R199"/>
  <c r="Z199" s="1"/>
  <c r="R200"/>
  <c r="Z200" s="1"/>
  <c r="R201"/>
  <c r="Z201" s="1"/>
  <c r="R202"/>
  <c r="Z202" s="1"/>
  <c r="R203"/>
  <c r="Z203" s="1"/>
  <c r="R204"/>
  <c r="Z204" s="1"/>
  <c r="R205"/>
  <c r="Z205" s="1"/>
  <c r="R206"/>
  <c r="Z206" s="1"/>
  <c r="R207"/>
  <c r="Z207" s="1"/>
  <c r="R208"/>
  <c r="Z208" s="1"/>
  <c r="R209"/>
  <c r="Z209" s="1"/>
  <c r="R210"/>
  <c r="Z210" s="1"/>
  <c r="R211"/>
  <c r="Z211" s="1"/>
  <c r="R212"/>
  <c r="Z212" s="1"/>
  <c r="R213"/>
  <c r="Z213" s="1"/>
  <c r="R214"/>
  <c r="Z214" s="1"/>
  <c r="R215"/>
  <c r="Z215" s="1"/>
  <c r="R216"/>
  <c r="Z216" s="1"/>
  <c r="R217"/>
  <c r="Z217" s="1"/>
  <c r="R218"/>
  <c r="Z218" s="1"/>
  <c r="R219"/>
  <c r="Z219" s="1"/>
  <c r="R220"/>
  <c r="Z220" s="1"/>
  <c r="R221"/>
  <c r="Z221" s="1"/>
  <c r="R222"/>
  <c r="Z222" s="1"/>
  <c r="R223"/>
  <c r="Z223" s="1"/>
  <c r="R224"/>
  <c r="Z224" s="1"/>
  <c r="R225"/>
  <c r="Z225" s="1"/>
  <c r="R226"/>
  <c r="Z226" s="1"/>
  <c r="R227"/>
  <c r="Z227" s="1"/>
  <c r="R228"/>
  <c r="Z228" s="1"/>
  <c r="R229"/>
  <c r="Z229" s="1"/>
  <c r="R230"/>
  <c r="Z230" s="1"/>
  <c r="R231"/>
  <c r="Z231" s="1"/>
  <c r="R232"/>
  <c r="Z232" s="1"/>
  <c r="R233"/>
  <c r="Z233" s="1"/>
  <c r="R234"/>
  <c r="Z234" s="1"/>
  <c r="R235"/>
  <c r="Z235" s="1"/>
  <c r="R236"/>
  <c r="Z236" s="1"/>
  <c r="R237"/>
  <c r="Z237" s="1"/>
  <c r="R238"/>
  <c r="Z238" s="1"/>
  <c r="R239"/>
  <c r="Z239" s="1"/>
  <c r="R240"/>
  <c r="Z240" s="1"/>
  <c r="R241"/>
  <c r="Z241" s="1"/>
  <c r="R242"/>
  <c r="Z242" s="1"/>
  <c r="R243"/>
  <c r="Z243" s="1"/>
  <c r="R244"/>
  <c r="Z244" s="1"/>
  <c r="R245"/>
  <c r="Z245" s="1"/>
  <c r="R246"/>
  <c r="Z246" s="1"/>
  <c r="R247"/>
  <c r="Z247" s="1"/>
  <c r="R248"/>
  <c r="Z248" s="1"/>
  <c r="R249"/>
  <c r="Z249" s="1"/>
  <c r="R250"/>
  <c r="Z250" s="1"/>
  <c r="R251"/>
  <c r="Z251" s="1"/>
  <c r="R252"/>
  <c r="Z252" s="1"/>
  <c r="R253"/>
  <c r="Z253" s="1"/>
  <c r="R254"/>
  <c r="Z254" s="1"/>
  <c r="R255"/>
  <c r="Z255" s="1"/>
  <c r="R256"/>
  <c r="Z256" s="1"/>
  <c r="R257"/>
  <c r="Z257" s="1"/>
  <c r="R258"/>
  <c r="Z258" s="1"/>
  <c r="R259"/>
  <c r="Z259" s="1"/>
  <c r="R260"/>
  <c r="Z260" s="1"/>
  <c r="R261"/>
  <c r="Z261" s="1"/>
  <c r="R262"/>
  <c r="Z262" s="1"/>
  <c r="R263"/>
  <c r="Z263" s="1"/>
  <c r="R264"/>
  <c r="Z264" s="1"/>
  <c r="R265"/>
  <c r="Z265" s="1"/>
  <c r="R266"/>
  <c r="Z266" s="1"/>
  <c r="R267"/>
  <c r="Z267" s="1"/>
  <c r="R268"/>
  <c r="Z268" s="1"/>
  <c r="R269"/>
  <c r="Z269" s="1"/>
  <c r="R270"/>
  <c r="Z270" s="1"/>
  <c r="R271"/>
  <c r="Z271" s="1"/>
  <c r="R272"/>
  <c r="Z272" s="1"/>
  <c r="R273"/>
  <c r="Z273" s="1"/>
  <c r="R274"/>
  <c r="Z274" s="1"/>
  <c r="R275"/>
  <c r="Z275" s="1"/>
  <c r="R276"/>
  <c r="Z276" s="1"/>
  <c r="R277"/>
  <c r="Z277" s="1"/>
  <c r="R278"/>
  <c r="Z278" s="1"/>
  <c r="R279"/>
  <c r="Z279" s="1"/>
  <c r="R280"/>
  <c r="Z280" s="1"/>
  <c r="R281"/>
  <c r="Z281" s="1"/>
  <c r="R282"/>
  <c r="Z282" s="1"/>
  <c r="R283"/>
  <c r="Z283" s="1"/>
  <c r="R284"/>
  <c r="Z284" s="1"/>
  <c r="R285"/>
  <c r="Z285" s="1"/>
  <c r="R286"/>
  <c r="Z286" s="1"/>
  <c r="R287"/>
  <c r="Z287" s="1"/>
  <c r="R288"/>
  <c r="Z288" s="1"/>
  <c r="R289"/>
  <c r="Z289" s="1"/>
  <c r="R290"/>
  <c r="Z290" s="1"/>
  <c r="R291"/>
  <c r="Z291" s="1"/>
  <c r="R292"/>
  <c r="Z292" s="1"/>
  <c r="R293"/>
  <c r="Z293" s="1"/>
  <c r="R294"/>
  <c r="Z294" s="1"/>
  <c r="R295"/>
  <c r="Z295" s="1"/>
  <c r="R296"/>
  <c r="Z296" s="1"/>
  <c r="R297"/>
  <c r="Z297" s="1"/>
  <c r="R298"/>
  <c r="Z298" s="1"/>
  <c r="R299"/>
  <c r="Z299" s="1"/>
  <c r="R300"/>
  <c r="Z300" s="1"/>
  <c r="R301"/>
  <c r="Z301" s="1"/>
  <c r="R302"/>
  <c r="Z302" s="1"/>
  <c r="R303"/>
  <c r="Z303" s="1"/>
  <c r="R304"/>
  <c r="Z304" s="1"/>
  <c r="R305"/>
  <c r="Z305" s="1"/>
  <c r="R306"/>
  <c r="Z306" s="1"/>
  <c r="R307"/>
  <c r="Z307" s="1"/>
  <c r="R308"/>
  <c r="Z308" s="1"/>
  <c r="R309"/>
  <c r="Z309" s="1"/>
  <c r="R310"/>
  <c r="Z310" s="1"/>
  <c r="R311"/>
  <c r="Z311" s="1"/>
  <c r="R312"/>
  <c r="Z312" s="1"/>
  <c r="R313"/>
  <c r="Z313" s="1"/>
  <c r="R314"/>
  <c r="Z314" s="1"/>
  <c r="R315"/>
  <c r="Z315" s="1"/>
  <c r="R316"/>
  <c r="Z316" s="1"/>
  <c r="R317"/>
  <c r="Z317" s="1"/>
  <c r="R318"/>
  <c r="Z318" s="1"/>
  <c r="R319"/>
  <c r="Z319" s="1"/>
  <c r="R320"/>
  <c r="Z320" s="1"/>
  <c r="R321"/>
  <c r="Z321" s="1"/>
  <c r="R322"/>
  <c r="Z322" s="1"/>
  <c r="R323"/>
  <c r="Z323" s="1"/>
  <c r="R324"/>
  <c r="Z324" s="1"/>
  <c r="R325"/>
  <c r="Z325" s="1"/>
  <c r="R326"/>
  <c r="Z326" s="1"/>
  <c r="R327"/>
  <c r="Z327" s="1"/>
  <c r="R328"/>
  <c r="Z328" s="1"/>
  <c r="R329"/>
  <c r="Z329" s="1"/>
  <c r="R330"/>
  <c r="Z330" s="1"/>
  <c r="R331"/>
  <c r="Z331" s="1"/>
  <c r="R332"/>
  <c r="Z332" s="1"/>
  <c r="R333"/>
  <c r="Z333" s="1"/>
  <c r="R334"/>
  <c r="Z334" s="1"/>
  <c r="R335"/>
  <c r="Z335" s="1"/>
  <c r="R336"/>
  <c r="Z336" s="1"/>
  <c r="R337"/>
  <c r="Z337" s="1"/>
  <c r="R338"/>
  <c r="Z338" s="1"/>
  <c r="R339"/>
  <c r="Z339" s="1"/>
  <c r="R340"/>
  <c r="Z340" s="1"/>
  <c r="R341"/>
  <c r="Z341" s="1"/>
  <c r="R342"/>
  <c r="Z342" s="1"/>
  <c r="R343"/>
  <c r="Z343" s="1"/>
  <c r="R344"/>
  <c r="Z344" s="1"/>
  <c r="R345"/>
  <c r="Z345" s="1"/>
  <c r="R346"/>
  <c r="Z346" s="1"/>
  <c r="R347"/>
  <c r="Z347" s="1"/>
  <c r="R348"/>
  <c r="Z348" s="1"/>
  <c r="R349"/>
  <c r="Z349" s="1"/>
  <c r="R350"/>
  <c r="Z350" s="1"/>
  <c r="R351"/>
  <c r="Z351" s="1"/>
  <c r="R352"/>
  <c r="Z352" s="1"/>
  <c r="R353"/>
  <c r="Z353" s="1"/>
  <c r="R354"/>
  <c r="Z354" s="1"/>
  <c r="R355"/>
  <c r="Z355" s="1"/>
  <c r="R356"/>
  <c r="Z356" s="1"/>
  <c r="R357"/>
  <c r="Z357" s="1"/>
  <c r="R358"/>
  <c r="Z358" s="1"/>
  <c r="R359"/>
  <c r="Z359" s="1"/>
  <c r="R360"/>
  <c r="Z360" s="1"/>
  <c r="R361"/>
  <c r="Z361" s="1"/>
  <c r="R362"/>
  <c r="Z362" s="1"/>
  <c r="R363"/>
  <c r="Z363" s="1"/>
  <c r="R364"/>
  <c r="Z364" s="1"/>
  <c r="R365"/>
  <c r="Z365" s="1"/>
  <c r="R366"/>
  <c r="Z366" s="1"/>
  <c r="R367"/>
  <c r="Z367" s="1"/>
  <c r="R368"/>
  <c r="Z368" s="1"/>
  <c r="R369"/>
  <c r="Z369" s="1"/>
  <c r="R370"/>
  <c r="Z370" s="1"/>
  <c r="R371"/>
  <c r="Z371" s="1"/>
  <c r="R372"/>
  <c r="Z372" s="1"/>
  <c r="R373"/>
  <c r="Z373" s="1"/>
  <c r="R374"/>
  <c r="Z374" s="1"/>
  <c r="R375"/>
  <c r="Z375" s="1"/>
  <c r="R376"/>
  <c r="Z376" s="1"/>
  <c r="R377"/>
  <c r="Z377" s="1"/>
  <c r="R378"/>
  <c r="Z378" s="1"/>
  <c r="R379"/>
  <c r="Z379" s="1"/>
  <c r="R380"/>
  <c r="Z380" s="1"/>
  <c r="R381"/>
  <c r="Z381" s="1"/>
  <c r="R382"/>
  <c r="Z382" s="1"/>
  <c r="R383"/>
  <c r="Z383" s="1"/>
  <c r="R384"/>
  <c r="Z384" s="1"/>
  <c r="R385"/>
  <c r="Z385" s="1"/>
  <c r="R386"/>
  <c r="Z386" s="1"/>
  <c r="R387"/>
  <c r="Z387" s="1"/>
  <c r="R388"/>
  <c r="Z388" s="1"/>
  <c r="R389"/>
  <c r="Z389" s="1"/>
  <c r="R390"/>
  <c r="Z390" s="1"/>
  <c r="R391"/>
  <c r="Z391" s="1"/>
  <c r="R392"/>
  <c r="Z392" s="1"/>
  <c r="R393"/>
  <c r="Z393" s="1"/>
  <c r="R394"/>
  <c r="Z394" s="1"/>
  <c r="R395"/>
  <c r="Z395" s="1"/>
  <c r="R396"/>
  <c r="Z396" s="1"/>
  <c r="R397"/>
  <c r="Z397" s="1"/>
  <c r="R398"/>
  <c r="Z398" s="1"/>
  <c r="R399"/>
  <c r="Z399" s="1"/>
  <c r="R400"/>
  <c r="Z400" s="1"/>
  <c r="R401"/>
  <c r="Z401" s="1"/>
  <c r="R402"/>
  <c r="Z402" s="1"/>
  <c r="R403"/>
  <c r="Z403" s="1"/>
  <c r="R404"/>
  <c r="Z404" s="1"/>
  <c r="R405"/>
  <c r="Z405" s="1"/>
  <c r="R406"/>
  <c r="Z406" s="1"/>
  <c r="R407"/>
  <c r="Z407" s="1"/>
  <c r="R408"/>
  <c r="Z408" s="1"/>
  <c r="R409"/>
  <c r="Z409" s="1"/>
  <c r="R410"/>
  <c r="Z410" s="1"/>
  <c r="R411"/>
  <c r="Z411" s="1"/>
  <c r="R412"/>
  <c r="Z412" s="1"/>
  <c r="R413"/>
  <c r="Z413" s="1"/>
  <c r="R414"/>
  <c r="Z414" s="1"/>
  <c r="R415"/>
  <c r="Z415" s="1"/>
  <c r="R416"/>
  <c r="Z416" s="1"/>
  <c r="R417"/>
  <c r="Z417" s="1"/>
  <c r="R418"/>
  <c r="Z418" s="1"/>
  <c r="R419"/>
  <c r="Z419" s="1"/>
  <c r="R420"/>
  <c r="Z420" s="1"/>
  <c r="R421"/>
  <c r="Z421" s="1"/>
  <c r="R422"/>
  <c r="Z422" s="1"/>
  <c r="R423"/>
  <c r="Z423" s="1"/>
  <c r="R424"/>
  <c r="Z424" s="1"/>
  <c r="R425"/>
  <c r="Z425" s="1"/>
  <c r="R426"/>
  <c r="Z426" s="1"/>
  <c r="R427"/>
  <c r="Z427" s="1"/>
  <c r="R428"/>
  <c r="Z428" s="1"/>
  <c r="R429"/>
  <c r="Z429" s="1"/>
  <c r="R430"/>
  <c r="Z430" s="1"/>
  <c r="R431"/>
  <c r="Z431" s="1"/>
  <c r="R432"/>
  <c r="Z432" s="1"/>
  <c r="R433"/>
  <c r="Z433" s="1"/>
  <c r="R434"/>
  <c r="Z434" s="1"/>
  <c r="R435"/>
  <c r="Z435" s="1"/>
  <c r="R436"/>
  <c r="Z436" s="1"/>
  <c r="R437"/>
  <c r="Z437" s="1"/>
  <c r="R438"/>
  <c r="Z438" s="1"/>
  <c r="R439"/>
  <c r="Z439" s="1"/>
  <c r="R440"/>
  <c r="Z440" s="1"/>
  <c r="R441"/>
  <c r="Z441" s="1"/>
  <c r="R442"/>
  <c r="Z442" s="1"/>
  <c r="R443"/>
  <c r="Z443" s="1"/>
  <c r="R444"/>
  <c r="Z444" s="1"/>
  <c r="R445"/>
  <c r="Z445" s="1"/>
  <c r="R446"/>
  <c r="Z446" s="1"/>
  <c r="R447"/>
  <c r="Z447" s="1"/>
  <c r="R448"/>
  <c r="Z448" s="1"/>
  <c r="R449"/>
  <c r="Z449" s="1"/>
  <c r="R450"/>
  <c r="Z450" s="1"/>
  <c r="R451"/>
  <c r="Z451" s="1"/>
  <c r="R452"/>
  <c r="Z452" s="1"/>
  <c r="R453"/>
  <c r="Z453" s="1"/>
  <c r="R454"/>
  <c r="Z454" s="1"/>
  <c r="R455"/>
  <c r="Z455" s="1"/>
  <c r="R456"/>
  <c r="Z456" s="1"/>
  <c r="R457"/>
  <c r="Z457" s="1"/>
  <c r="R458"/>
  <c r="Z458" s="1"/>
  <c r="R459"/>
  <c r="Z459" s="1"/>
  <c r="R460"/>
  <c r="Z460" s="1"/>
  <c r="R461"/>
  <c r="Z461" s="1"/>
  <c r="R462"/>
  <c r="Z462" s="1"/>
  <c r="R463"/>
  <c r="Z463" s="1"/>
  <c r="R464"/>
  <c r="Z464" s="1"/>
  <c r="R465"/>
  <c r="Z465" s="1"/>
  <c r="R466"/>
  <c r="Z466" s="1"/>
  <c r="R467"/>
  <c r="Z467" s="1"/>
  <c r="R468"/>
  <c r="Z468" s="1"/>
  <c r="R469"/>
  <c r="Z469" s="1"/>
  <c r="R470"/>
  <c r="Z470" s="1"/>
  <c r="R471"/>
  <c r="Z471" s="1"/>
  <c r="R472"/>
  <c r="Z472" s="1"/>
  <c r="R473"/>
  <c r="Z473" s="1"/>
  <c r="R474"/>
  <c r="Z474" s="1"/>
  <c r="R475"/>
  <c r="Z475" s="1"/>
  <c r="R476"/>
  <c r="Z476" s="1"/>
  <c r="R477"/>
  <c r="Z477" s="1"/>
  <c r="R478"/>
  <c r="Z478" s="1"/>
  <c r="R479"/>
  <c r="Z479" s="1"/>
  <c r="R480"/>
  <c r="Z480" s="1"/>
  <c r="R481"/>
  <c r="Z481" s="1"/>
  <c r="R482"/>
  <c r="Z482" s="1"/>
  <c r="R483"/>
  <c r="Z483" s="1"/>
  <c r="R484"/>
  <c r="Z484" s="1"/>
  <c r="R485"/>
  <c r="Z485" s="1"/>
  <c r="R486"/>
  <c r="Z486" s="1"/>
  <c r="R487"/>
  <c r="Z487" s="1"/>
  <c r="R488"/>
  <c r="Z488" s="1"/>
  <c r="R489"/>
  <c r="Z489" s="1"/>
  <c r="R490"/>
  <c r="Z490" s="1"/>
  <c r="R491"/>
  <c r="Z491" s="1"/>
  <c r="R492"/>
  <c r="Z492" s="1"/>
  <c r="R493"/>
  <c r="Z493" s="1"/>
  <c r="R494"/>
  <c r="Z494" s="1"/>
  <c r="R495"/>
  <c r="Z495" s="1"/>
  <c r="R496"/>
  <c r="Z496" s="1"/>
  <c r="R497"/>
  <c r="Z497" s="1"/>
  <c r="R498"/>
  <c r="Z498" s="1"/>
  <c r="R499"/>
  <c r="Z499" s="1"/>
  <c r="R500"/>
  <c r="Z500" s="1"/>
  <c r="R501"/>
  <c r="Z501" s="1"/>
  <c r="R502"/>
  <c r="Z502" s="1"/>
  <c r="R503"/>
  <c r="Z503" s="1"/>
  <c r="R504"/>
  <c r="Z504" s="1"/>
  <c r="R505"/>
  <c r="Z505" s="1"/>
  <c r="R506"/>
  <c r="Z506" s="1"/>
  <c r="R507"/>
  <c r="Z507" s="1"/>
  <c r="R508"/>
  <c r="Z508" s="1"/>
  <c r="R509"/>
  <c r="Z509" s="1"/>
  <c r="R510"/>
  <c r="Z510" s="1"/>
  <c r="R511"/>
  <c r="Z511" s="1"/>
  <c r="R512"/>
  <c r="Z512" s="1"/>
  <c r="R513"/>
  <c r="Z513" s="1"/>
  <c r="R514"/>
  <c r="Z514" s="1"/>
  <c r="R515"/>
  <c r="Z515" s="1"/>
  <c r="R516"/>
  <c r="Z516" s="1"/>
  <c r="R517"/>
  <c r="Z517" s="1"/>
  <c r="R518"/>
  <c r="Z518" s="1"/>
  <c r="R519"/>
  <c r="Z519" s="1"/>
  <c r="R520"/>
  <c r="Z520" s="1"/>
  <c r="R521"/>
  <c r="Z521" s="1"/>
  <c r="R522"/>
  <c r="Z522" s="1"/>
  <c r="R523"/>
  <c r="Z523" s="1"/>
  <c r="R524"/>
  <c r="Z524" s="1"/>
  <c r="R525"/>
  <c r="Z525" s="1"/>
  <c r="R526"/>
  <c r="Z526" s="1"/>
  <c r="R527"/>
  <c r="Z527" s="1"/>
  <c r="R528"/>
  <c r="Z528" s="1"/>
  <c r="R529"/>
  <c r="Z529" s="1"/>
  <c r="R80"/>
  <c r="Z80" s="1"/>
  <c r="R79"/>
  <c r="Z79" s="1"/>
  <c r="Z78"/>
  <c r="Z77"/>
  <c r="Z76"/>
  <c r="Z75"/>
  <c r="Z74"/>
  <c r="Z73"/>
  <c r="Z72"/>
  <c r="Z71"/>
  <c r="Z70"/>
  <c r="Z69"/>
  <c r="Z68"/>
  <c r="Z67"/>
  <c r="Z66"/>
  <c r="Z65"/>
  <c r="Z64"/>
  <c r="Z63"/>
  <c r="Z62"/>
  <c r="Z61"/>
  <c r="Z60"/>
  <c r="Z59"/>
  <c r="Z58"/>
  <c r="Z57"/>
  <c r="Z56"/>
  <c r="Z55"/>
  <c r="Z54"/>
  <c r="Z53"/>
  <c r="Z52"/>
  <c r="Z51"/>
  <c r="Z50"/>
  <c r="Z49"/>
  <c r="Z48"/>
  <c r="Z47"/>
  <c r="Z46"/>
  <c r="Z45"/>
  <c r="Z44"/>
  <c r="Z43"/>
  <c r="Z42"/>
  <c r="X8" l="1"/>
  <c r="AS80"/>
  <c r="AY80"/>
  <c r="AX80"/>
  <c r="AS78"/>
  <c r="AY78"/>
  <c r="AX78"/>
  <c r="AO81"/>
  <c r="AU80"/>
  <c r="AQ80"/>
  <c r="AT80"/>
  <c r="AW80"/>
  <c r="AV80"/>
  <c r="AP80"/>
  <c r="AZ80" s="1"/>
  <c r="AR80"/>
  <c r="AO77"/>
  <c r="AT78"/>
  <c r="AV78"/>
  <c r="AU78"/>
  <c r="AP78"/>
  <c r="AZ78" s="1"/>
  <c r="AW78"/>
  <c r="AQ78"/>
  <c r="AR78"/>
  <c r="X23"/>
  <c r="X25" s="1"/>
  <c r="B79"/>
  <c r="C79" s="1"/>
  <c r="H79" s="1"/>
  <c r="M4"/>
  <c r="L6" s="1"/>
  <c r="AS77" l="1"/>
  <c r="AY77"/>
  <c r="AX77"/>
  <c r="AS81"/>
  <c r="AY81"/>
  <c r="AX81"/>
  <c r="AO76"/>
  <c r="AQ77"/>
  <c r="AP77"/>
  <c r="AZ77" s="1"/>
  <c r="AR77"/>
  <c r="AW77"/>
  <c r="AV77"/>
  <c r="AU77"/>
  <c r="AT77"/>
  <c r="AO82"/>
  <c r="AU81"/>
  <c r="AQ81"/>
  <c r="AT81"/>
  <c r="AW81"/>
  <c r="AP81"/>
  <c r="AZ81" s="1"/>
  <c r="AV81"/>
  <c r="AR81"/>
  <c r="K22"/>
  <c r="G1"/>
  <c r="D79"/>
  <c r="B80"/>
  <c r="C80" s="1"/>
  <c r="H80" s="1"/>
  <c r="B78"/>
  <c r="AS82" l="1"/>
  <c r="AY82"/>
  <c r="AX82"/>
  <c r="AS76"/>
  <c r="AY76"/>
  <c r="AX76"/>
  <c r="AD1"/>
  <c r="B7" i="7" s="1"/>
  <c r="AE2" i="5"/>
  <c r="AO75"/>
  <c r="AV76"/>
  <c r="AQ76"/>
  <c r="AW76"/>
  <c r="AP76"/>
  <c r="AZ76" s="1"/>
  <c r="AU76"/>
  <c r="AT76"/>
  <c r="AR76"/>
  <c r="AO83"/>
  <c r="AP82"/>
  <c r="AZ82" s="1"/>
  <c r="AT82"/>
  <c r="AQ82"/>
  <c r="AU82"/>
  <c r="AR82"/>
  <c r="AW82"/>
  <c r="AV82"/>
  <c r="X1"/>
  <c r="Y2"/>
  <c r="X14"/>
  <c r="C78"/>
  <c r="AD2" s="1"/>
  <c r="C7" i="7" s="1"/>
  <c r="B77" i="5"/>
  <c r="D78"/>
  <c r="B81"/>
  <c r="C81" s="1"/>
  <c r="D80"/>
  <c r="AS83" l="1"/>
  <c r="AX83"/>
  <c r="AY83"/>
  <c r="AS75"/>
  <c r="AX75"/>
  <c r="AY75"/>
  <c r="AO74"/>
  <c r="AP75"/>
  <c r="AZ75" s="1"/>
  <c r="AW75"/>
  <c r="AQ75"/>
  <c r="AR75"/>
  <c r="AV75"/>
  <c r="AU75"/>
  <c r="AT75"/>
  <c r="AO84"/>
  <c r="AP83"/>
  <c r="AZ83" s="1"/>
  <c r="AW83"/>
  <c r="AV83"/>
  <c r="AU83"/>
  <c r="AQ83"/>
  <c r="AT83"/>
  <c r="AR83"/>
  <c r="X15"/>
  <c r="H81"/>
  <c r="X2"/>
  <c r="H78"/>
  <c r="M78"/>
  <c r="N80"/>
  <c r="D77"/>
  <c r="C77"/>
  <c r="H77" s="1"/>
  <c r="B76"/>
  <c r="B82"/>
  <c r="B83" s="1"/>
  <c r="D81"/>
  <c r="AS84" l="1"/>
  <c r="AY84"/>
  <c r="AX84"/>
  <c r="AS74"/>
  <c r="AY74"/>
  <c r="AX74"/>
  <c r="AO73"/>
  <c r="AP74"/>
  <c r="AZ74" s="1"/>
  <c r="AW74"/>
  <c r="AV74"/>
  <c r="AU74"/>
  <c r="AT74"/>
  <c r="AQ74"/>
  <c r="AR74"/>
  <c r="AO85"/>
  <c r="AV84"/>
  <c r="AQ84"/>
  <c r="AR84"/>
  <c r="AP84"/>
  <c r="AZ84" s="1"/>
  <c r="AW84"/>
  <c r="AU84"/>
  <c r="AT84"/>
  <c r="N81"/>
  <c r="K20"/>
  <c r="C82"/>
  <c r="H82" s="1"/>
  <c r="D82"/>
  <c r="C76"/>
  <c r="H76" s="1"/>
  <c r="D76"/>
  <c r="B75"/>
  <c r="B84"/>
  <c r="D83"/>
  <c r="C83"/>
  <c r="H83" s="1"/>
  <c r="AS85" l="1"/>
  <c r="AY85"/>
  <c r="AX85"/>
  <c r="AS73"/>
  <c r="AY73"/>
  <c r="AX73"/>
  <c r="AO72"/>
  <c r="AU73"/>
  <c r="AP73"/>
  <c r="AZ73" s="1"/>
  <c r="AW73"/>
  <c r="AV73"/>
  <c r="AR73"/>
  <c r="AT73"/>
  <c r="AQ73"/>
  <c r="AO86"/>
  <c r="AQ85"/>
  <c r="AW85"/>
  <c r="AV85"/>
  <c r="AP85"/>
  <c r="AZ85" s="1"/>
  <c r="AR85"/>
  <c r="AU85"/>
  <c r="AT85"/>
  <c r="N82"/>
  <c r="N83"/>
  <c r="D75"/>
  <c r="C75"/>
  <c r="H75" s="1"/>
  <c r="B74"/>
  <c r="B85"/>
  <c r="D84"/>
  <c r="C84"/>
  <c r="AS86" l="1"/>
  <c r="AY86"/>
  <c r="AX86"/>
  <c r="AS72"/>
  <c r="AY72"/>
  <c r="AX72"/>
  <c r="AO87"/>
  <c r="AT86"/>
  <c r="AP86"/>
  <c r="AZ86" s="1"/>
  <c r="AU86"/>
  <c r="AQ86"/>
  <c r="AV86"/>
  <c r="AR86"/>
  <c r="AW86"/>
  <c r="AO71"/>
  <c r="AW72"/>
  <c r="AQ72"/>
  <c r="AP72"/>
  <c r="AZ72" s="1"/>
  <c r="AV72"/>
  <c r="AU72"/>
  <c r="AR72"/>
  <c r="AT72"/>
  <c r="X16"/>
  <c r="H84"/>
  <c r="N84"/>
  <c r="D74"/>
  <c r="C74"/>
  <c r="H74" s="1"/>
  <c r="B73"/>
  <c r="B86"/>
  <c r="C85"/>
  <c r="D85"/>
  <c r="AS71" l="1"/>
  <c r="CH75" s="1"/>
  <c r="AX71"/>
  <c r="AY71"/>
  <c r="AS87"/>
  <c r="AX87"/>
  <c r="AY87"/>
  <c r="AO88"/>
  <c r="AW87"/>
  <c r="AP87"/>
  <c r="AZ87" s="1"/>
  <c r="AV87"/>
  <c r="AU87"/>
  <c r="AQ87"/>
  <c r="AR87"/>
  <c r="AT87"/>
  <c r="AO70"/>
  <c r="AW71"/>
  <c r="AQ71"/>
  <c r="AT71"/>
  <c r="AV71"/>
  <c r="AU71"/>
  <c r="AP71"/>
  <c r="AR71"/>
  <c r="H85"/>
  <c r="N85"/>
  <c r="D73"/>
  <c r="C73"/>
  <c r="H73" s="1"/>
  <c r="B72"/>
  <c r="B87"/>
  <c r="C86"/>
  <c r="H86" s="1"/>
  <c r="D86"/>
  <c r="CH74" l="1"/>
  <c r="DJ73"/>
  <c r="CV75"/>
  <c r="DK16"/>
  <c r="CL7" i="7" s="1"/>
  <c r="BU16" i="5"/>
  <c r="CH78"/>
  <c r="BT75"/>
  <c r="CH73"/>
  <c r="DJ74"/>
  <c r="CV76"/>
  <c r="DJ75"/>
  <c r="CI16"/>
  <c r="DJ77"/>
  <c r="BT71"/>
  <c r="DJ71"/>
  <c r="CH71"/>
  <c r="CW16"/>
  <c r="BT78"/>
  <c r="BG16"/>
  <c r="W7" i="7" s="1"/>
  <c r="CV73" i="5"/>
  <c r="DJ72"/>
  <c r="CH77"/>
  <c r="BT72"/>
  <c r="AS70"/>
  <c r="AY70"/>
  <c r="AX70"/>
  <c r="AS88"/>
  <c r="AY88"/>
  <c r="AX88"/>
  <c r="BT76"/>
  <c r="CV74"/>
  <c r="BT74"/>
  <c r="DJ76"/>
  <c r="CH72"/>
  <c r="BT77"/>
  <c r="DJ78"/>
  <c r="CH76"/>
  <c r="CV72"/>
  <c r="BT73"/>
  <c r="CN15"/>
  <c r="BZ15"/>
  <c r="DP15"/>
  <c r="BL15"/>
  <c r="DA76"/>
  <c r="BY74"/>
  <c r="DO73"/>
  <c r="BK72"/>
  <c r="CM73"/>
  <c r="BK75"/>
  <c r="CM76"/>
  <c r="DO75"/>
  <c r="DA72"/>
  <c r="DO78"/>
  <c r="BY71"/>
  <c r="DB15"/>
  <c r="BK71"/>
  <c r="CM72"/>
  <c r="DO74"/>
  <c r="CM78"/>
  <c r="BK74"/>
  <c r="DA78"/>
  <c r="BK77"/>
  <c r="CM74"/>
  <c r="DA74"/>
  <c r="DA77"/>
  <c r="DO76"/>
  <c r="BK73"/>
  <c r="BY75"/>
  <c r="BY77"/>
  <c r="BY76"/>
  <c r="DA73"/>
  <c r="DO71"/>
  <c r="CM75"/>
  <c r="BK78"/>
  <c r="BY73"/>
  <c r="DO72"/>
  <c r="BY72"/>
  <c r="CM71"/>
  <c r="DA75"/>
  <c r="BY78"/>
  <c r="DA71"/>
  <c r="DO77"/>
  <c r="BK76"/>
  <c r="CM77"/>
  <c r="CV78"/>
  <c r="CV77"/>
  <c r="DP76"/>
  <c r="DB78"/>
  <c r="CN73"/>
  <c r="BZ73"/>
  <c r="BL72"/>
  <c r="BL23"/>
  <c r="AC7" i="7" s="1"/>
  <c r="CN23" i="5"/>
  <c r="DP77"/>
  <c r="DB71"/>
  <c r="CN74"/>
  <c r="BZ74"/>
  <c r="BL73"/>
  <c r="DP78"/>
  <c r="DB72"/>
  <c r="CN75"/>
  <c r="BZ75"/>
  <c r="BL74"/>
  <c r="DP71"/>
  <c r="DB73"/>
  <c r="CN76"/>
  <c r="BZ76"/>
  <c r="BL75"/>
  <c r="DB23"/>
  <c r="DP72"/>
  <c r="DB74"/>
  <c r="CN77"/>
  <c r="BZ77"/>
  <c r="BL76"/>
  <c r="BZ23"/>
  <c r="DP73"/>
  <c r="DB75"/>
  <c r="CN78"/>
  <c r="BZ78"/>
  <c r="BL77"/>
  <c r="DP74"/>
  <c r="DB76"/>
  <c r="CN71"/>
  <c r="BZ71"/>
  <c r="BL78"/>
  <c r="DP23"/>
  <c r="DP75"/>
  <c r="DB77"/>
  <c r="CN72"/>
  <c r="BZ72"/>
  <c r="BL71"/>
  <c r="CV71"/>
  <c r="DN71"/>
  <c r="DK20"/>
  <c r="CZ73"/>
  <c r="CL71"/>
  <c r="CI20"/>
  <c r="BX76"/>
  <c r="DN72"/>
  <c r="CZ74"/>
  <c r="CL72"/>
  <c r="DN73"/>
  <c r="CZ75"/>
  <c r="CL73"/>
  <c r="BX77"/>
  <c r="DN74"/>
  <c r="CZ76"/>
  <c r="CL74"/>
  <c r="BX71"/>
  <c r="BU20"/>
  <c r="DN77"/>
  <c r="DN75"/>
  <c r="CZ77"/>
  <c r="BX78"/>
  <c r="CL76"/>
  <c r="BX73"/>
  <c r="BG20"/>
  <c r="AA7" i="7" s="1"/>
  <c r="CW20" i="5"/>
  <c r="CZ72"/>
  <c r="CL78"/>
  <c r="BX75"/>
  <c r="DN78"/>
  <c r="DN76"/>
  <c r="CL75"/>
  <c r="BX72"/>
  <c r="CZ78"/>
  <c r="CZ71"/>
  <c r="CL77"/>
  <c r="BX74"/>
  <c r="DM72"/>
  <c r="CY74"/>
  <c r="CK72"/>
  <c r="DM73"/>
  <c r="CY75"/>
  <c r="CK73"/>
  <c r="BW77"/>
  <c r="DM74"/>
  <c r="CY76"/>
  <c r="CK74"/>
  <c r="BW71"/>
  <c r="DM75"/>
  <c r="CY77"/>
  <c r="CK75"/>
  <c r="BW78"/>
  <c r="BW72"/>
  <c r="DM76"/>
  <c r="CK76"/>
  <c r="BW73"/>
  <c r="CY72"/>
  <c r="BW75"/>
  <c r="CK78"/>
  <c r="DM78"/>
  <c r="CK71"/>
  <c r="CY78"/>
  <c r="CY71"/>
  <c r="CK77"/>
  <c r="BW74"/>
  <c r="DM77"/>
  <c r="DM71"/>
  <c r="CY73"/>
  <c r="BW76"/>
  <c r="DL73"/>
  <c r="CX75"/>
  <c r="CJ73"/>
  <c r="BV77"/>
  <c r="DL74"/>
  <c r="CX76"/>
  <c r="CJ74"/>
  <c r="BV71"/>
  <c r="BU18"/>
  <c r="DL75"/>
  <c r="CX77"/>
  <c r="CJ75"/>
  <c r="BV78"/>
  <c r="BV72"/>
  <c r="DL76"/>
  <c r="CJ76"/>
  <c r="BV73"/>
  <c r="DL77"/>
  <c r="CW18"/>
  <c r="BG18"/>
  <c r="Y7" i="7" s="1"/>
  <c r="CX72" i="5"/>
  <c r="CJ78"/>
  <c r="BV75"/>
  <c r="CJ71"/>
  <c r="DL78"/>
  <c r="DK18"/>
  <c r="DL72"/>
  <c r="CX74"/>
  <c r="CX78"/>
  <c r="CX71"/>
  <c r="CJ77"/>
  <c r="BV74"/>
  <c r="DL71"/>
  <c r="CX73"/>
  <c r="BV76"/>
  <c r="CJ72"/>
  <c r="CI18"/>
  <c r="DG78"/>
  <c r="CS72"/>
  <c r="CE78"/>
  <c r="BQ75"/>
  <c r="DG71"/>
  <c r="CS73"/>
  <c r="CE71"/>
  <c r="CI4"/>
  <c r="CI19" s="1"/>
  <c r="BQ76"/>
  <c r="DG72"/>
  <c r="CS74"/>
  <c r="CE72"/>
  <c r="BU4"/>
  <c r="BU19" s="1"/>
  <c r="AZ71"/>
  <c r="DG73"/>
  <c r="CS75"/>
  <c r="CE73"/>
  <c r="BQ77"/>
  <c r="DG74"/>
  <c r="CS76"/>
  <c r="CE75"/>
  <c r="BQ72"/>
  <c r="DG76"/>
  <c r="CS78"/>
  <c r="CS71"/>
  <c r="CE77"/>
  <c r="BQ74"/>
  <c r="CE74"/>
  <c r="BQ71"/>
  <c r="DG75"/>
  <c r="CS77"/>
  <c r="BQ78"/>
  <c r="DG77"/>
  <c r="DK4"/>
  <c r="DK19" s="1"/>
  <c r="CW4"/>
  <c r="CE76"/>
  <c r="BQ73"/>
  <c r="DI76"/>
  <c r="CG76"/>
  <c r="BS73"/>
  <c r="DI77"/>
  <c r="CU78"/>
  <c r="CU71"/>
  <c r="CW15"/>
  <c r="CG77"/>
  <c r="BS74"/>
  <c r="DI78"/>
  <c r="CU72"/>
  <c r="CG78"/>
  <c r="BS75"/>
  <c r="DI71"/>
  <c r="DK15"/>
  <c r="CU73"/>
  <c r="CG71"/>
  <c r="BS76"/>
  <c r="DI72"/>
  <c r="CU74"/>
  <c r="CG73"/>
  <c r="BS77"/>
  <c r="BU15"/>
  <c r="DI74"/>
  <c r="CU76"/>
  <c r="CG75"/>
  <c r="BS72"/>
  <c r="CG72"/>
  <c r="CI15"/>
  <c r="DI73"/>
  <c r="CU75"/>
  <c r="CG74"/>
  <c r="BS71"/>
  <c r="BG15"/>
  <c r="V7" i="7" s="1"/>
  <c r="DI75" i="5"/>
  <c r="CU77"/>
  <c r="BS78"/>
  <c r="DH77"/>
  <c r="CT78"/>
  <c r="CT71"/>
  <c r="CF77"/>
  <c r="BR74"/>
  <c r="DH78"/>
  <c r="CT72"/>
  <c r="CF78"/>
  <c r="BR75"/>
  <c r="DH71"/>
  <c r="CT73"/>
  <c r="CF71"/>
  <c r="BR76"/>
  <c r="DH72"/>
  <c r="CT74"/>
  <c r="CF72"/>
  <c r="CF73"/>
  <c r="BR77"/>
  <c r="DH74"/>
  <c r="CT76"/>
  <c r="CF75"/>
  <c r="BR72"/>
  <c r="DH76"/>
  <c r="DH73"/>
  <c r="CT75"/>
  <c r="CF74"/>
  <c r="BR71"/>
  <c r="DH75"/>
  <c r="CT77"/>
  <c r="BR78"/>
  <c r="CF76"/>
  <c r="BR73"/>
  <c r="DK74"/>
  <c r="CW76"/>
  <c r="CI74"/>
  <c r="BU71"/>
  <c r="BU17"/>
  <c r="DK75"/>
  <c r="CW77"/>
  <c r="CI75"/>
  <c r="BU78"/>
  <c r="BU72"/>
  <c r="DK76"/>
  <c r="CI76"/>
  <c r="BU73"/>
  <c r="DK77"/>
  <c r="CW78"/>
  <c r="CW71"/>
  <c r="CW17"/>
  <c r="CI77"/>
  <c r="BU74"/>
  <c r="DK78"/>
  <c r="CW72"/>
  <c r="CI78"/>
  <c r="BU75"/>
  <c r="DK17"/>
  <c r="CI71"/>
  <c r="CW74"/>
  <c r="DK72"/>
  <c r="CI73"/>
  <c r="BU77"/>
  <c r="DK71"/>
  <c r="CW73"/>
  <c r="BU76"/>
  <c r="CI72"/>
  <c r="CI17"/>
  <c r="DK73"/>
  <c r="CW75"/>
  <c r="BG17"/>
  <c r="X7" i="7" s="1"/>
  <c r="BF75" i="5"/>
  <c r="BF78"/>
  <c r="BF73"/>
  <c r="BF71"/>
  <c r="BF72"/>
  <c r="BF77"/>
  <c r="BF74"/>
  <c r="BF76"/>
  <c r="BG78"/>
  <c r="BG73"/>
  <c r="BG76"/>
  <c r="BG72"/>
  <c r="BG77"/>
  <c r="BG74"/>
  <c r="BG71"/>
  <c r="BG75"/>
  <c r="BI72"/>
  <c r="BI73"/>
  <c r="BI74"/>
  <c r="BI75"/>
  <c r="BI76"/>
  <c r="BI77"/>
  <c r="BI78"/>
  <c r="BI71"/>
  <c r="BH72"/>
  <c r="BH73"/>
  <c r="BH74"/>
  <c r="BH75"/>
  <c r="BH76"/>
  <c r="BH77"/>
  <c r="BH78"/>
  <c r="BH71"/>
  <c r="BC71"/>
  <c r="BC74"/>
  <c r="BC77"/>
  <c r="BC72"/>
  <c r="BC75"/>
  <c r="BC76"/>
  <c r="BG4"/>
  <c r="BC73"/>
  <c r="BC78"/>
  <c r="AO89"/>
  <c r="AV88"/>
  <c r="AU88"/>
  <c r="AT88"/>
  <c r="AP88"/>
  <c r="AR88"/>
  <c r="AW88"/>
  <c r="AQ88"/>
  <c r="BE71"/>
  <c r="BE72"/>
  <c r="BE75"/>
  <c r="BE78"/>
  <c r="BE77"/>
  <c r="BE74"/>
  <c r="BE76"/>
  <c r="BE73"/>
  <c r="AO69"/>
  <c r="AT70"/>
  <c r="AQ70"/>
  <c r="AW70"/>
  <c r="AU70"/>
  <c r="AP70"/>
  <c r="AZ70" s="1"/>
  <c r="AV70"/>
  <c r="AR70"/>
  <c r="BJ72"/>
  <c r="BJ73"/>
  <c r="BJ74"/>
  <c r="BJ75"/>
  <c r="BJ76"/>
  <c r="BJ77"/>
  <c r="BJ78"/>
  <c r="BJ71"/>
  <c r="BD77"/>
  <c r="BD72"/>
  <c r="BD75"/>
  <c r="BD76"/>
  <c r="BD74"/>
  <c r="BD71"/>
  <c r="BD73"/>
  <c r="BD78"/>
  <c r="N86"/>
  <c r="C72"/>
  <c r="H72" s="1"/>
  <c r="D72"/>
  <c r="B71"/>
  <c r="B88"/>
  <c r="C87"/>
  <c r="D87"/>
  <c r="AS69" l="1"/>
  <c r="AY69"/>
  <c r="AX69"/>
  <c r="AS89"/>
  <c r="AY89"/>
  <c r="AX89"/>
  <c r="CN17"/>
  <c r="BZ17"/>
  <c r="BG19"/>
  <c r="Z7" i="7" s="1"/>
  <c r="T7"/>
  <c r="CW19" i="5"/>
  <c r="CW21" s="1"/>
  <c r="DB17"/>
  <c r="DP17"/>
  <c r="BL17"/>
  <c r="AD7" i="7" s="1"/>
  <c r="AB7"/>
  <c r="CI21" i="5"/>
  <c r="AZ88"/>
  <c r="DQ78"/>
  <c r="DC72"/>
  <c r="CO78"/>
  <c r="CA75"/>
  <c r="DQ71"/>
  <c r="DC73"/>
  <c r="CO71"/>
  <c r="CA76"/>
  <c r="DQ72"/>
  <c r="DC74"/>
  <c r="CO72"/>
  <c r="BM75"/>
  <c r="DQ73"/>
  <c r="DC75"/>
  <c r="CO73"/>
  <c r="CA77"/>
  <c r="BM74"/>
  <c r="CO74"/>
  <c r="CA71"/>
  <c r="DQ77"/>
  <c r="DQ75"/>
  <c r="DC77"/>
  <c r="CA78"/>
  <c r="CO76"/>
  <c r="CA73"/>
  <c r="BM71"/>
  <c r="BM77"/>
  <c r="BM78"/>
  <c r="DQ74"/>
  <c r="DC76"/>
  <c r="DQ76"/>
  <c r="CO75"/>
  <c r="CA72"/>
  <c r="BG11"/>
  <c r="BM76"/>
  <c r="BM73"/>
  <c r="DC78"/>
  <c r="DC71"/>
  <c r="CO77"/>
  <c r="CA74"/>
  <c r="BM72"/>
  <c r="BU21"/>
  <c r="DK21"/>
  <c r="AO90"/>
  <c r="AU89"/>
  <c r="AV89"/>
  <c r="AT89"/>
  <c r="AQ89"/>
  <c r="AP89"/>
  <c r="AR89"/>
  <c r="AW89"/>
  <c r="AO68"/>
  <c r="AQ69"/>
  <c r="AU69"/>
  <c r="AT69"/>
  <c r="AR69"/>
  <c r="AW69"/>
  <c r="AV69"/>
  <c r="AP69"/>
  <c r="AZ69" s="1"/>
  <c r="H87"/>
  <c r="N87"/>
  <c r="C71"/>
  <c r="D71"/>
  <c r="B70"/>
  <c r="B89"/>
  <c r="D88"/>
  <c r="C88"/>
  <c r="AD78" l="1"/>
  <c r="AD71"/>
  <c r="AD72"/>
  <c r="AD73"/>
  <c r="AD74"/>
  <c r="AD75"/>
  <c r="AD76"/>
  <c r="AD77"/>
  <c r="BG21"/>
  <c r="AS68"/>
  <c r="AY68"/>
  <c r="AX68"/>
  <c r="AS90"/>
  <c r="AY90"/>
  <c r="AX90"/>
  <c r="H71"/>
  <c r="AD3"/>
  <c r="D7" i="7" s="1"/>
  <c r="BU11" i="5"/>
  <c r="BG7"/>
  <c r="CI7"/>
  <c r="BU7"/>
  <c r="DK7"/>
  <c r="CW7"/>
  <c r="DK11"/>
  <c r="AZ89"/>
  <c r="CW11"/>
  <c r="CI11"/>
  <c r="AO91"/>
  <c r="AP90"/>
  <c r="AZ90" s="1"/>
  <c r="AQ90"/>
  <c r="AW90"/>
  <c r="AV90"/>
  <c r="AU90"/>
  <c r="AT90"/>
  <c r="AR90"/>
  <c r="AO67"/>
  <c r="AV68"/>
  <c r="AQ68"/>
  <c r="AW68"/>
  <c r="AR68"/>
  <c r="AU68"/>
  <c r="AT68"/>
  <c r="AP68"/>
  <c r="AZ68" s="1"/>
  <c r="H88"/>
  <c r="X3"/>
  <c r="G4"/>
  <c r="N88"/>
  <c r="E74"/>
  <c r="E76"/>
  <c r="E73"/>
  <c r="E72"/>
  <c r="E71"/>
  <c r="E78"/>
  <c r="E77"/>
  <c r="E75"/>
  <c r="G7"/>
  <c r="F73"/>
  <c r="F78"/>
  <c r="F72"/>
  <c r="F71"/>
  <c r="F74"/>
  <c r="F75"/>
  <c r="F76"/>
  <c r="F77"/>
  <c r="D70"/>
  <c r="C70"/>
  <c r="H70" s="1"/>
  <c r="B69"/>
  <c r="B90"/>
  <c r="D89"/>
  <c r="C89"/>
  <c r="U7" i="7" l="1"/>
  <c r="AS67" i="5"/>
  <c r="AX67"/>
  <c r="AY67"/>
  <c r="AS91"/>
  <c r="BG24" s="1"/>
  <c r="AH7" i="7" s="1"/>
  <c r="AX91" i="5"/>
  <c r="BK91" s="1"/>
  <c r="AY91"/>
  <c r="BL86" s="1"/>
  <c r="AO66"/>
  <c r="AP67"/>
  <c r="AZ67" s="1"/>
  <c r="AV67"/>
  <c r="AU67"/>
  <c r="AQ67"/>
  <c r="AR67"/>
  <c r="AW67"/>
  <c r="AT67"/>
  <c r="AO92"/>
  <c r="AP91"/>
  <c r="BC89" s="1"/>
  <c r="AQ91"/>
  <c r="AU91"/>
  <c r="AT91"/>
  <c r="AW91"/>
  <c r="AV91"/>
  <c r="AR91"/>
  <c r="X17"/>
  <c r="H89"/>
  <c r="AA89"/>
  <c r="AA79"/>
  <c r="AA80"/>
  <c r="AA81"/>
  <c r="AA82"/>
  <c r="AA83"/>
  <c r="AA84"/>
  <c r="AA85"/>
  <c r="AA86"/>
  <c r="AA87"/>
  <c r="AA88"/>
  <c r="G11"/>
  <c r="N89"/>
  <c r="C69"/>
  <c r="H69" s="1"/>
  <c r="D69"/>
  <c r="B68"/>
  <c r="B91"/>
  <c r="D90"/>
  <c r="C90"/>
  <c r="BF91" l="1"/>
  <c r="BF90"/>
  <c r="BK86"/>
  <c r="BK88"/>
  <c r="BK90"/>
  <c r="BL91"/>
  <c r="BL87"/>
  <c r="BK89"/>
  <c r="BL88"/>
  <c r="BL24"/>
  <c r="BL85"/>
  <c r="BL89"/>
  <c r="BL90"/>
  <c r="AS92"/>
  <c r="AY92"/>
  <c r="AX92"/>
  <c r="AS66"/>
  <c r="AY66"/>
  <c r="AX66"/>
  <c r="BK87"/>
  <c r="BK85"/>
  <c r="BL16"/>
  <c r="AP7" i="7" s="1"/>
  <c r="BC90" i="5"/>
  <c r="BG5"/>
  <c r="BC85"/>
  <c r="BC91"/>
  <c r="BG26"/>
  <c r="AJ7" i="7" s="1"/>
  <c r="BI85" i="5"/>
  <c r="BC86"/>
  <c r="BJ91"/>
  <c r="BG23"/>
  <c r="AG7" i="7" s="1"/>
  <c r="BG91" i="5"/>
  <c r="BG28"/>
  <c r="AL7" i="7" s="1"/>
  <c r="BC88" i="5"/>
  <c r="AZ91"/>
  <c r="BE86"/>
  <c r="BG86"/>
  <c r="BG25"/>
  <c r="AI7" i="7" s="1"/>
  <c r="BE88" i="5"/>
  <c r="BD90"/>
  <c r="BE85"/>
  <c r="BE91"/>
  <c r="BE89"/>
  <c r="BE87"/>
  <c r="AO93"/>
  <c r="AV92"/>
  <c r="AQ92"/>
  <c r="AR92"/>
  <c r="AP92"/>
  <c r="AW92"/>
  <c r="AU92"/>
  <c r="AT92"/>
  <c r="BD86"/>
  <c r="BC87"/>
  <c r="BD87"/>
  <c r="BE90"/>
  <c r="BF85"/>
  <c r="BF86"/>
  <c r="BF89"/>
  <c r="BD91"/>
  <c r="BD88"/>
  <c r="BD89"/>
  <c r="BD85"/>
  <c r="BF87"/>
  <c r="BF88"/>
  <c r="BG85"/>
  <c r="BG90"/>
  <c r="BG87"/>
  <c r="BH90"/>
  <c r="BH88"/>
  <c r="BH91"/>
  <c r="BH87"/>
  <c r="BH85"/>
  <c r="BJ90"/>
  <c r="BJ86"/>
  <c r="BJ87"/>
  <c r="BJ88"/>
  <c r="BJ89"/>
  <c r="BJ85"/>
  <c r="BH86"/>
  <c r="BG89"/>
  <c r="BG88"/>
  <c r="BI89"/>
  <c r="BI87"/>
  <c r="BI88"/>
  <c r="BI91"/>
  <c r="BI86"/>
  <c r="AO65"/>
  <c r="AP66"/>
  <c r="AZ66" s="1"/>
  <c r="AV66"/>
  <c r="AQ66"/>
  <c r="AU66"/>
  <c r="AT66"/>
  <c r="AW66"/>
  <c r="AR66"/>
  <c r="BH89"/>
  <c r="BI90"/>
  <c r="H90"/>
  <c r="AA90"/>
  <c r="N90"/>
  <c r="C68"/>
  <c r="H68" s="1"/>
  <c r="D68"/>
  <c r="B67"/>
  <c r="B92"/>
  <c r="D91"/>
  <c r="BG8" s="1"/>
  <c r="C91"/>
  <c r="AD9" s="1"/>
  <c r="AF7" i="7" l="1"/>
  <c r="AS93" i="5"/>
  <c r="AY93"/>
  <c r="AX93"/>
  <c r="AQ7" i="7"/>
  <c r="BL25" i="5"/>
  <c r="AS65"/>
  <c r="AY65"/>
  <c r="AX65"/>
  <c r="BG6"/>
  <c r="AE7" i="7"/>
  <c r="BL18" i="5"/>
  <c r="AD10"/>
  <c r="AD11" s="1"/>
  <c r="J7" i="7"/>
  <c r="BG27" i="5"/>
  <c r="BM87"/>
  <c r="BM91"/>
  <c r="BM85"/>
  <c r="BM89"/>
  <c r="BM90"/>
  <c r="BM88"/>
  <c r="BG12"/>
  <c r="BG13" s="1"/>
  <c r="BM86"/>
  <c r="AZ92"/>
  <c r="AO64"/>
  <c r="AU65"/>
  <c r="AP65"/>
  <c r="AZ65" s="1"/>
  <c r="AW65"/>
  <c r="AV65"/>
  <c r="AQ65"/>
  <c r="AR65"/>
  <c r="AT65"/>
  <c r="AO94"/>
  <c r="AQ93"/>
  <c r="AT93"/>
  <c r="AV93"/>
  <c r="AR93"/>
  <c r="AP93"/>
  <c r="AU93"/>
  <c r="AW93"/>
  <c r="AD90"/>
  <c r="AD85"/>
  <c r="AD87"/>
  <c r="AD88"/>
  <c r="AD91"/>
  <c r="AD86"/>
  <c r="AD89"/>
  <c r="AA91"/>
  <c r="AE89" s="1"/>
  <c r="H91"/>
  <c r="N91"/>
  <c r="B66"/>
  <c r="C67"/>
  <c r="H67" s="1"/>
  <c r="D67"/>
  <c r="B93"/>
  <c r="D92"/>
  <c r="C92"/>
  <c r="H92" s="1"/>
  <c r="AS64" l="1"/>
  <c r="AY64"/>
  <c r="AX64"/>
  <c r="AS94"/>
  <c r="BT92" s="1"/>
  <c r="AY94"/>
  <c r="BZ90" s="1"/>
  <c r="AX94"/>
  <c r="AR7" i="7"/>
  <c r="BL19" i="5"/>
  <c r="BL26"/>
  <c r="BG29"/>
  <c r="BG30" s="1"/>
  <c r="BG10" s="1"/>
  <c r="AK7" i="7"/>
  <c r="AZ93" i="5"/>
  <c r="AO63"/>
  <c r="AP64"/>
  <c r="AZ64" s="1"/>
  <c r="AU64"/>
  <c r="AT64"/>
  <c r="AR64"/>
  <c r="AW64"/>
  <c r="AQ64"/>
  <c r="AV64"/>
  <c r="AO95"/>
  <c r="AT94"/>
  <c r="AW94"/>
  <c r="BX93" s="1"/>
  <c r="AP94"/>
  <c r="AR94"/>
  <c r="BS89" s="1"/>
  <c r="AQ94"/>
  <c r="BR91" s="1"/>
  <c r="AV94"/>
  <c r="BW94" s="1"/>
  <c r="AU94"/>
  <c r="AE85"/>
  <c r="AE88"/>
  <c r="AE86"/>
  <c r="AE10"/>
  <c r="K7" i="7" s="1"/>
  <c r="AE87" i="5"/>
  <c r="AE91"/>
  <c r="AE90"/>
  <c r="AA92"/>
  <c r="N92"/>
  <c r="B65"/>
  <c r="C66"/>
  <c r="H66" s="1"/>
  <c r="D66"/>
  <c r="B94"/>
  <c r="C93"/>
  <c r="D93"/>
  <c r="BG14" l="1"/>
  <c r="BN86" s="1"/>
  <c r="BG34"/>
  <c r="BN90"/>
  <c r="BN89"/>
  <c r="BN91"/>
  <c r="BT93"/>
  <c r="BT88"/>
  <c r="BT91"/>
  <c r="BZ92"/>
  <c r="BT89"/>
  <c r="BZ93"/>
  <c r="BU24"/>
  <c r="AV7" i="7" s="1"/>
  <c r="BT90" i="5"/>
  <c r="BT94"/>
  <c r="BZ88"/>
  <c r="BY88"/>
  <c r="BY92"/>
  <c r="BY91"/>
  <c r="BY93"/>
  <c r="BY94"/>
  <c r="BZ16"/>
  <c r="BD7" i="7" s="1"/>
  <c r="BZ89" i="5"/>
  <c r="BZ94"/>
  <c r="BY89"/>
  <c r="BZ91"/>
  <c r="AS95"/>
  <c r="AX95"/>
  <c r="AY95"/>
  <c r="AS63"/>
  <c r="AX63"/>
  <c r="AY63"/>
  <c r="BY90"/>
  <c r="BZ24"/>
  <c r="BR93"/>
  <c r="BR90"/>
  <c r="BW90"/>
  <c r="BR89"/>
  <c r="BR88"/>
  <c r="BQ88"/>
  <c r="BQ90"/>
  <c r="BQ93"/>
  <c r="BX94"/>
  <c r="BU91"/>
  <c r="BU25"/>
  <c r="AW7" i="7" s="1"/>
  <c r="BU89" i="5"/>
  <c r="BU92"/>
  <c r="BU94"/>
  <c r="BU88"/>
  <c r="BU93"/>
  <c r="BX90"/>
  <c r="BX88"/>
  <c r="BQ92"/>
  <c r="AZ94"/>
  <c r="BU12" s="1"/>
  <c r="BU13" s="1"/>
  <c r="BQ94"/>
  <c r="BS88"/>
  <c r="BU23"/>
  <c r="AU7" i="7" s="1"/>
  <c r="BS92" i="5"/>
  <c r="BR94"/>
  <c r="BR92"/>
  <c r="BW93"/>
  <c r="BW92"/>
  <c r="BW89"/>
  <c r="BW88"/>
  <c r="BX92"/>
  <c r="BS90"/>
  <c r="BQ91"/>
  <c r="BS94"/>
  <c r="BU28"/>
  <c r="AZ7" i="7" s="1"/>
  <c r="BU5" i="5"/>
  <c r="BW91"/>
  <c r="BV93"/>
  <c r="BV88"/>
  <c r="BV91"/>
  <c r="BV89"/>
  <c r="BV90"/>
  <c r="BV92"/>
  <c r="BV94"/>
  <c r="BU26"/>
  <c r="AX7" i="7" s="1"/>
  <c r="BQ89" i="5"/>
  <c r="BU90"/>
  <c r="BS93"/>
  <c r="BS91"/>
  <c r="BX89"/>
  <c r="BX91"/>
  <c r="AO96"/>
  <c r="AW95"/>
  <c r="AP95"/>
  <c r="AV95"/>
  <c r="AU95"/>
  <c r="AR95"/>
  <c r="AQ95"/>
  <c r="AT95"/>
  <c r="AO62"/>
  <c r="AW63"/>
  <c r="AV63"/>
  <c r="AP63"/>
  <c r="AZ63" s="1"/>
  <c r="AU63"/>
  <c r="AR63"/>
  <c r="AQ63"/>
  <c r="AT63"/>
  <c r="AA93"/>
  <c r="H93"/>
  <c r="N93"/>
  <c r="D65"/>
  <c r="C65"/>
  <c r="H65" s="1"/>
  <c r="B64"/>
  <c r="B95"/>
  <c r="C94"/>
  <c r="D94"/>
  <c r="BN87" l="1"/>
  <c r="BN85"/>
  <c r="BN88"/>
  <c r="AS62"/>
  <c r="AY62"/>
  <c r="AX62"/>
  <c r="BZ25"/>
  <c r="BE7" i="7"/>
  <c r="AS96" i="5"/>
  <c r="AY96"/>
  <c r="AX96"/>
  <c r="AS7" i="7"/>
  <c r="BZ18" i="5"/>
  <c r="CA91"/>
  <c r="CA92"/>
  <c r="CA89"/>
  <c r="CA88"/>
  <c r="CA94"/>
  <c r="AZ95"/>
  <c r="BU27"/>
  <c r="BU6"/>
  <c r="BU8"/>
  <c r="CA93"/>
  <c r="CA90"/>
  <c r="AO97"/>
  <c r="AW96"/>
  <c r="AP96"/>
  <c r="AV96"/>
  <c r="AR96"/>
  <c r="AU96"/>
  <c r="AQ96"/>
  <c r="AT96"/>
  <c r="AO61"/>
  <c r="AT62"/>
  <c r="AW62"/>
  <c r="AV62"/>
  <c r="AR62"/>
  <c r="AU62"/>
  <c r="AP62"/>
  <c r="AZ62" s="1"/>
  <c r="AQ62"/>
  <c r="H94"/>
  <c r="AF90"/>
  <c r="AF92"/>
  <c r="AF94"/>
  <c r="AF9"/>
  <c r="AF93"/>
  <c r="AF88"/>
  <c r="AF89"/>
  <c r="AF91"/>
  <c r="AA94"/>
  <c r="N94"/>
  <c r="C64"/>
  <c r="H64" s="1"/>
  <c r="D64"/>
  <c r="B63"/>
  <c r="B96"/>
  <c r="C95"/>
  <c r="D95"/>
  <c r="BU29" l="1"/>
  <c r="BU30" s="1"/>
  <c r="BU10" s="1"/>
  <c r="BU14" s="1"/>
  <c r="AY7" i="7"/>
  <c r="AF10" i="5"/>
  <c r="AF11" s="1"/>
  <c r="L7" i="7"/>
  <c r="BZ26" i="5"/>
  <c r="BU9"/>
  <c r="BU33" s="1"/>
  <c r="BB7" i="7" s="1"/>
  <c r="AT7"/>
  <c r="BZ19" i="5"/>
  <c r="BF7" i="7"/>
  <c r="AS61" i="5"/>
  <c r="AY61"/>
  <c r="AX61"/>
  <c r="AS97"/>
  <c r="AY97"/>
  <c r="AX97"/>
  <c r="AZ96"/>
  <c r="AO98"/>
  <c r="AU97"/>
  <c r="AP97"/>
  <c r="AZ97" s="1"/>
  <c r="AW97"/>
  <c r="AV97"/>
  <c r="AT97"/>
  <c r="AR97"/>
  <c r="AQ97"/>
  <c r="AO60"/>
  <c r="AQ61"/>
  <c r="AW61"/>
  <c r="AP61"/>
  <c r="AZ61" s="1"/>
  <c r="AV61"/>
  <c r="AR61"/>
  <c r="AU61"/>
  <c r="AT61"/>
  <c r="AG93"/>
  <c r="AA95"/>
  <c r="H95"/>
  <c r="AG92"/>
  <c r="AG10"/>
  <c r="M7" i="7" s="1"/>
  <c r="AG91" i="5"/>
  <c r="AG94"/>
  <c r="AG88"/>
  <c r="AG89"/>
  <c r="AG90"/>
  <c r="N95"/>
  <c r="C63"/>
  <c r="H63" s="1"/>
  <c r="D63"/>
  <c r="B62"/>
  <c r="B97"/>
  <c r="D96"/>
  <c r="C96"/>
  <c r="H96" s="1"/>
  <c r="BU34" l="1"/>
  <c r="CB89"/>
  <c r="CB88"/>
  <c r="CB90"/>
  <c r="CB94"/>
  <c r="CB93"/>
  <c r="CB92"/>
  <c r="CB91"/>
  <c r="BZ27"/>
  <c r="BA7" i="7"/>
  <c r="BZ20" i="5"/>
  <c r="AS60"/>
  <c r="AY60"/>
  <c r="AX60"/>
  <c r="AS98"/>
  <c r="AY98"/>
  <c r="AX98"/>
  <c r="AO99"/>
  <c r="AP98"/>
  <c r="AZ98" s="1"/>
  <c r="AV98"/>
  <c r="AU98"/>
  <c r="AT98"/>
  <c r="AQ98"/>
  <c r="AR98"/>
  <c r="AW98"/>
  <c r="AO59"/>
  <c r="AV60"/>
  <c r="AQ60"/>
  <c r="AT60"/>
  <c r="AP60"/>
  <c r="AZ60" s="1"/>
  <c r="AR60"/>
  <c r="AW60"/>
  <c r="AU60"/>
  <c r="AA96"/>
  <c r="N96"/>
  <c r="D62"/>
  <c r="C62"/>
  <c r="H62" s="1"/>
  <c r="B61"/>
  <c r="B98"/>
  <c r="D97"/>
  <c r="C97"/>
  <c r="AS59" l="1"/>
  <c r="AX59"/>
  <c r="AY59"/>
  <c r="AS99"/>
  <c r="CI24" s="1"/>
  <c r="BJ7" i="7" s="1"/>
  <c r="AX99" i="5"/>
  <c r="AY99"/>
  <c r="AO58"/>
  <c r="AP59"/>
  <c r="AZ59" s="1"/>
  <c r="AQ59"/>
  <c r="AU59"/>
  <c r="AT59"/>
  <c r="AW59"/>
  <c r="AR59"/>
  <c r="AV59"/>
  <c r="AO100"/>
  <c r="AP99"/>
  <c r="AQ99"/>
  <c r="AR99"/>
  <c r="AW99"/>
  <c r="CL89" s="1"/>
  <c r="AV99"/>
  <c r="AU99"/>
  <c r="AT99"/>
  <c r="AA97"/>
  <c r="H97"/>
  <c r="N97"/>
  <c r="D61"/>
  <c r="C61"/>
  <c r="H61" s="1"/>
  <c r="B60"/>
  <c r="B99"/>
  <c r="D98"/>
  <c r="C98"/>
  <c r="CH99" l="1"/>
  <c r="CH93"/>
  <c r="CH92"/>
  <c r="CH89"/>
  <c r="CH91"/>
  <c r="CH96"/>
  <c r="CH97"/>
  <c r="AS100"/>
  <c r="AY100"/>
  <c r="AX100"/>
  <c r="AS58"/>
  <c r="AY58"/>
  <c r="AX58"/>
  <c r="CM94"/>
  <c r="CM91"/>
  <c r="CM95"/>
  <c r="CM89"/>
  <c r="CM98"/>
  <c r="CM96"/>
  <c r="CM93"/>
  <c r="CM97"/>
  <c r="CM99"/>
  <c r="CM90"/>
  <c r="CN16"/>
  <c r="CM92"/>
  <c r="CN95"/>
  <c r="CN93"/>
  <c r="CN89"/>
  <c r="CN98"/>
  <c r="CN92"/>
  <c r="CN97"/>
  <c r="CN94"/>
  <c r="CN91"/>
  <c r="CN90"/>
  <c r="CN24"/>
  <c r="CN99"/>
  <c r="CN96"/>
  <c r="CH95"/>
  <c r="CH90"/>
  <c r="CH98"/>
  <c r="CH94"/>
  <c r="AZ99"/>
  <c r="CE92"/>
  <c r="CE97"/>
  <c r="CE99"/>
  <c r="CE89"/>
  <c r="CE98"/>
  <c r="CE94"/>
  <c r="CE90"/>
  <c r="CI5"/>
  <c r="CE96"/>
  <c r="CE91"/>
  <c r="CE95"/>
  <c r="CE93"/>
  <c r="CG98"/>
  <c r="CG89"/>
  <c r="CG94"/>
  <c r="CG96"/>
  <c r="CG92"/>
  <c r="CG90"/>
  <c r="CG97"/>
  <c r="CG91"/>
  <c r="CI23"/>
  <c r="BI7" i="7" s="1"/>
  <c r="CG93" i="5"/>
  <c r="CG99"/>
  <c r="CG95"/>
  <c r="CJ93"/>
  <c r="CJ94"/>
  <c r="CJ99"/>
  <c r="CJ98"/>
  <c r="CJ97"/>
  <c r="CJ96"/>
  <c r="CJ90"/>
  <c r="CJ89"/>
  <c r="CI26"/>
  <c r="BL7" i="7" s="1"/>
  <c r="CJ95" i="5"/>
  <c r="CJ91"/>
  <c r="CJ92"/>
  <c r="CF99"/>
  <c r="CF89"/>
  <c r="CF97"/>
  <c r="CF90"/>
  <c r="CF94"/>
  <c r="CF98"/>
  <c r="CF95"/>
  <c r="CF92"/>
  <c r="CF91"/>
  <c r="CF96"/>
  <c r="CF93"/>
  <c r="CL90"/>
  <c r="CL99"/>
  <c r="CI28"/>
  <c r="BN7" i="7" s="1"/>
  <c r="CL97" i="5"/>
  <c r="CL98"/>
  <c r="CL94"/>
  <c r="CL96"/>
  <c r="CL95"/>
  <c r="CL92"/>
  <c r="CL93"/>
  <c r="CL91"/>
  <c r="CK89"/>
  <c r="CK96"/>
  <c r="CK94"/>
  <c r="CK98"/>
  <c r="CK92"/>
  <c r="CK95"/>
  <c r="CK91"/>
  <c r="CK99"/>
  <c r="CK90"/>
  <c r="CK93"/>
  <c r="CK97"/>
  <c r="CI25"/>
  <c r="BK7" i="7" s="1"/>
  <c r="CI90" i="5"/>
  <c r="CI91"/>
  <c r="CI94"/>
  <c r="CI96"/>
  <c r="CI95"/>
  <c r="CI93"/>
  <c r="CI92"/>
  <c r="CI98"/>
  <c r="CI99"/>
  <c r="CI89"/>
  <c r="CI97"/>
  <c r="AO101"/>
  <c r="AV100"/>
  <c r="AQ100"/>
  <c r="AU100"/>
  <c r="AT100"/>
  <c r="AW100"/>
  <c r="AR100"/>
  <c r="AP100"/>
  <c r="AZ100" s="1"/>
  <c r="AO57"/>
  <c r="AP58"/>
  <c r="AZ58" s="1"/>
  <c r="AU58"/>
  <c r="AQ58"/>
  <c r="AT58"/>
  <c r="AW58"/>
  <c r="AV58"/>
  <c r="AR58"/>
  <c r="AA98"/>
  <c r="H98"/>
  <c r="N98"/>
  <c r="B59"/>
  <c r="C60"/>
  <c r="H60" s="1"/>
  <c r="D60"/>
  <c r="B100"/>
  <c r="D99"/>
  <c r="CI8" s="1"/>
  <c r="C99"/>
  <c r="CN18" l="1"/>
  <c r="BR7" i="7"/>
  <c r="CI6" i="5"/>
  <c r="BG7" i="7"/>
  <c r="CI9" i="5"/>
  <c r="BH7" i="7"/>
  <c r="BS7"/>
  <c r="CN25" i="5"/>
  <c r="AS57"/>
  <c r="AY57"/>
  <c r="AX57"/>
  <c r="AS101"/>
  <c r="AY101"/>
  <c r="AX101"/>
  <c r="CI27"/>
  <c r="CO95"/>
  <c r="CO97"/>
  <c r="CO89"/>
  <c r="CO93"/>
  <c r="CO94"/>
  <c r="CO98"/>
  <c r="CO96"/>
  <c r="CO91"/>
  <c r="CI12"/>
  <c r="CI13" s="1"/>
  <c r="CO92"/>
  <c r="CO99"/>
  <c r="CO90"/>
  <c r="AO56"/>
  <c r="AU57"/>
  <c r="AQ57"/>
  <c r="AP57"/>
  <c r="AZ57" s="1"/>
  <c r="AR57"/>
  <c r="AW57"/>
  <c r="AV57"/>
  <c r="AT57"/>
  <c r="AO102"/>
  <c r="AQ101"/>
  <c r="AR101"/>
  <c r="AV101"/>
  <c r="AU101"/>
  <c r="AT101"/>
  <c r="AP101"/>
  <c r="AZ101" s="1"/>
  <c r="AW101"/>
  <c r="AA99"/>
  <c r="H99"/>
  <c r="N99"/>
  <c r="D59"/>
  <c r="C59"/>
  <c r="H59" s="1"/>
  <c r="B58"/>
  <c r="B101"/>
  <c r="D100"/>
  <c r="C100"/>
  <c r="CI33" l="1"/>
  <c r="BP7" i="7" s="1"/>
  <c r="CN19" i="5"/>
  <c r="BT7" i="7"/>
  <c r="AS102" i="5"/>
  <c r="AY102"/>
  <c r="AX102"/>
  <c r="AS56"/>
  <c r="AY56"/>
  <c r="AX56"/>
  <c r="CI29"/>
  <c r="CI30" s="1"/>
  <c r="CI10" s="1"/>
  <c r="BM7" i="7"/>
  <c r="CN27" i="5"/>
  <c r="CN26"/>
  <c r="AO55"/>
  <c r="AV56"/>
  <c r="AU56"/>
  <c r="AW56"/>
  <c r="AT56"/>
  <c r="AP56"/>
  <c r="AZ56" s="1"/>
  <c r="AQ56"/>
  <c r="AR56"/>
  <c r="AO103"/>
  <c r="AT102"/>
  <c r="AU102"/>
  <c r="AQ102"/>
  <c r="AW102"/>
  <c r="AP102"/>
  <c r="AZ102" s="1"/>
  <c r="AV102"/>
  <c r="AR102"/>
  <c r="AA100"/>
  <c r="H100"/>
  <c r="AI10"/>
  <c r="O7" i="7" s="1"/>
  <c r="AI96" i="5"/>
  <c r="AI94"/>
  <c r="AI89"/>
  <c r="AI90"/>
  <c r="AI98"/>
  <c r="AI91"/>
  <c r="AI95"/>
  <c r="AI92"/>
  <c r="AI93"/>
  <c r="AI97"/>
  <c r="AI99"/>
  <c r="N100"/>
  <c r="B57"/>
  <c r="D58"/>
  <c r="C58"/>
  <c r="H58" s="1"/>
  <c r="B102"/>
  <c r="C101"/>
  <c r="D101"/>
  <c r="CI14" l="1"/>
  <c r="CP99" s="1"/>
  <c r="CI34"/>
  <c r="BO7" i="7" s="1"/>
  <c r="CP90" i="5"/>
  <c r="CP98"/>
  <c r="CP97"/>
  <c r="CP96"/>
  <c r="CP95"/>
  <c r="CP94"/>
  <c r="CN20"/>
  <c r="AS103"/>
  <c r="AX103"/>
  <c r="AY103"/>
  <c r="AS55"/>
  <c r="AX55"/>
  <c r="AY55"/>
  <c r="AO54"/>
  <c r="AW55"/>
  <c r="AV55"/>
  <c r="AP55"/>
  <c r="AZ55" s="1"/>
  <c r="AR55"/>
  <c r="AQ55"/>
  <c r="AU55"/>
  <c r="AT55"/>
  <c r="AO104"/>
  <c r="AW103"/>
  <c r="AQ103"/>
  <c r="AT103"/>
  <c r="AP103"/>
  <c r="AZ103" s="1"/>
  <c r="AV103"/>
  <c r="AU103"/>
  <c r="AR103"/>
  <c r="AA101"/>
  <c r="H101"/>
  <c r="N101"/>
  <c r="B56"/>
  <c r="D57"/>
  <c r="C57"/>
  <c r="H57" s="1"/>
  <c r="B103"/>
  <c r="C102"/>
  <c r="D102"/>
  <c r="CP93" l="1"/>
  <c r="CP92"/>
  <c r="CP89"/>
  <c r="CP91"/>
  <c r="AS104"/>
  <c r="AY104"/>
  <c r="AX104"/>
  <c r="AS54"/>
  <c r="AY54"/>
  <c r="AX54"/>
  <c r="AO53"/>
  <c r="AT54"/>
  <c r="AV54"/>
  <c r="AP54"/>
  <c r="AZ54" s="1"/>
  <c r="AU54"/>
  <c r="AQ54"/>
  <c r="AW54"/>
  <c r="AR54"/>
  <c r="AO105"/>
  <c r="AT104"/>
  <c r="AQ104"/>
  <c r="AP104"/>
  <c r="AZ104" s="1"/>
  <c r="AW104"/>
  <c r="AU104"/>
  <c r="AV104"/>
  <c r="AR104"/>
  <c r="AA102"/>
  <c r="H102"/>
  <c r="N102"/>
  <c r="B55"/>
  <c r="C56"/>
  <c r="H56" s="1"/>
  <c r="D56"/>
  <c r="B104"/>
  <c r="C103"/>
  <c r="D103"/>
  <c r="AS105" l="1"/>
  <c r="CV98" s="1"/>
  <c r="AY105"/>
  <c r="AX105"/>
  <c r="AS53"/>
  <c r="AY53"/>
  <c r="AX53"/>
  <c r="AO52"/>
  <c r="AQ53"/>
  <c r="AP53"/>
  <c r="AZ53" s="1"/>
  <c r="AW53"/>
  <c r="AR53"/>
  <c r="AV53"/>
  <c r="AU53"/>
  <c r="AT53"/>
  <c r="AO106"/>
  <c r="AU105"/>
  <c r="AW105"/>
  <c r="AP105"/>
  <c r="AQ105"/>
  <c r="AV105"/>
  <c r="AT105"/>
  <c r="AR105"/>
  <c r="AA103"/>
  <c r="H103"/>
  <c r="N103"/>
  <c r="C55"/>
  <c r="H55" s="1"/>
  <c r="D55"/>
  <c r="B54"/>
  <c r="B105"/>
  <c r="D104"/>
  <c r="C104"/>
  <c r="CV91" l="1"/>
  <c r="CV101"/>
  <c r="DJ94"/>
  <c r="CV92"/>
  <c r="DJ98"/>
  <c r="CV88"/>
  <c r="DJ103"/>
  <c r="CV94"/>
  <c r="CV100"/>
  <c r="DJ105"/>
  <c r="CV90"/>
  <c r="DJ97"/>
  <c r="CV104"/>
  <c r="DJ102"/>
  <c r="CV103"/>
  <c r="DJ99"/>
  <c r="DJ104"/>
  <c r="DJ93"/>
  <c r="DJ91"/>
  <c r="CV105"/>
  <c r="DJ96"/>
  <c r="CV102"/>
  <c r="DJ101"/>
  <c r="CV93"/>
  <c r="CV89"/>
  <c r="DJ92"/>
  <c r="DK24"/>
  <c r="DJ90"/>
  <c r="DJ89"/>
  <c r="DJ95"/>
  <c r="CV95"/>
  <c r="CV96"/>
  <c r="CW24"/>
  <c r="BX7" i="7" s="1"/>
  <c r="CV99" i="5"/>
  <c r="DJ100"/>
  <c r="CV97"/>
  <c r="DP94"/>
  <c r="DP96"/>
  <c r="DP99"/>
  <c r="DP101"/>
  <c r="DB95"/>
  <c r="DP92"/>
  <c r="DB99"/>
  <c r="DB100"/>
  <c r="DB94"/>
  <c r="DB89"/>
  <c r="DB103"/>
  <c r="DB98"/>
  <c r="DP104"/>
  <c r="DB96"/>
  <c r="DB90"/>
  <c r="DP90"/>
  <c r="DP102"/>
  <c r="DB105"/>
  <c r="DP98"/>
  <c r="DP93"/>
  <c r="DB24"/>
  <c r="DB102"/>
  <c r="DB92"/>
  <c r="DB97"/>
  <c r="DP97"/>
  <c r="DB101"/>
  <c r="DB91"/>
  <c r="DP103"/>
  <c r="DB104"/>
  <c r="DB93"/>
  <c r="DP100"/>
  <c r="DP105"/>
  <c r="DP24"/>
  <c r="DP89"/>
  <c r="DB88"/>
  <c r="DP91"/>
  <c r="DP95"/>
  <c r="DO92"/>
  <c r="DA93"/>
  <c r="DA92"/>
  <c r="DA94"/>
  <c r="DA97"/>
  <c r="DA91"/>
  <c r="DO100"/>
  <c r="DO89"/>
  <c r="DP16"/>
  <c r="CT7" i="7" s="1"/>
  <c r="DO90" i="5"/>
  <c r="DA98"/>
  <c r="DA101"/>
  <c r="DA88"/>
  <c r="DA105"/>
  <c r="DA96"/>
  <c r="DA100"/>
  <c r="DO91"/>
  <c r="DO95"/>
  <c r="DA95"/>
  <c r="DO104"/>
  <c r="DO99"/>
  <c r="DO101"/>
  <c r="DO93"/>
  <c r="DB16"/>
  <c r="CF7" i="7" s="1"/>
  <c r="DA104" i="5"/>
  <c r="DO94"/>
  <c r="DO102"/>
  <c r="DA89"/>
  <c r="DO97"/>
  <c r="DA90"/>
  <c r="DA99"/>
  <c r="DO96"/>
  <c r="DO103"/>
  <c r="DA102"/>
  <c r="DO105"/>
  <c r="DA103"/>
  <c r="DO98"/>
  <c r="AS106"/>
  <c r="AY106"/>
  <c r="AX106"/>
  <c r="AS52"/>
  <c r="AY52"/>
  <c r="AX52"/>
  <c r="AZ105"/>
  <c r="CS88"/>
  <c r="CS100"/>
  <c r="CW5"/>
  <c r="CW27" s="1"/>
  <c r="CA7" i="7" s="1"/>
  <c r="CS96" i="5"/>
  <c r="CS89"/>
  <c r="CS98"/>
  <c r="CS95"/>
  <c r="CS105"/>
  <c r="DG103"/>
  <c r="CS94"/>
  <c r="CS103"/>
  <c r="DG97"/>
  <c r="DG89"/>
  <c r="CS90"/>
  <c r="CS101"/>
  <c r="CS91"/>
  <c r="CS104"/>
  <c r="DG99"/>
  <c r="CS97"/>
  <c r="CS93"/>
  <c r="CS92"/>
  <c r="CS102"/>
  <c r="CS99"/>
  <c r="DG91"/>
  <c r="DG105"/>
  <c r="DG100"/>
  <c r="DG96"/>
  <c r="DG95"/>
  <c r="DG92"/>
  <c r="DG101"/>
  <c r="DK5"/>
  <c r="DK27" s="1"/>
  <c r="CO7" i="7" s="1"/>
  <c r="DG94" i="5"/>
  <c r="DG98"/>
  <c r="DG102"/>
  <c r="DG104"/>
  <c r="DG93"/>
  <c r="DG90"/>
  <c r="CT99"/>
  <c r="CT104"/>
  <c r="CT98"/>
  <c r="CT102"/>
  <c r="CT97"/>
  <c r="CT88"/>
  <c r="CT100"/>
  <c r="CT94"/>
  <c r="CT91"/>
  <c r="CT93"/>
  <c r="CT95"/>
  <c r="CT96"/>
  <c r="DH90"/>
  <c r="CT103"/>
  <c r="DH104"/>
  <c r="DH103"/>
  <c r="CT105"/>
  <c r="CT90"/>
  <c r="CT89"/>
  <c r="DH92"/>
  <c r="CT92"/>
  <c r="DH101"/>
  <c r="DH99"/>
  <c r="DH94"/>
  <c r="DH105"/>
  <c r="DH102"/>
  <c r="DH100"/>
  <c r="DH89"/>
  <c r="CT101"/>
  <c r="DH96"/>
  <c r="DH91"/>
  <c r="DH97"/>
  <c r="DH93"/>
  <c r="DH95"/>
  <c r="DH98"/>
  <c r="CY95"/>
  <c r="CY105"/>
  <c r="CY88"/>
  <c r="CY97"/>
  <c r="CY98"/>
  <c r="CY90"/>
  <c r="CY103"/>
  <c r="CY96"/>
  <c r="CY99"/>
  <c r="CY92"/>
  <c r="CY101"/>
  <c r="CY102"/>
  <c r="CY93"/>
  <c r="DM96"/>
  <c r="DM102"/>
  <c r="DM104"/>
  <c r="DM90"/>
  <c r="DM103"/>
  <c r="CY100"/>
  <c r="CY94"/>
  <c r="CY89"/>
  <c r="CY91"/>
  <c r="DM95"/>
  <c r="DM91"/>
  <c r="CY104"/>
  <c r="DM94"/>
  <c r="DM92"/>
  <c r="DM97"/>
  <c r="DM101"/>
  <c r="DM100"/>
  <c r="DM105"/>
  <c r="DM98"/>
  <c r="DM93"/>
  <c r="DM99"/>
  <c r="DM89"/>
  <c r="CW103"/>
  <c r="CW101"/>
  <c r="CW89"/>
  <c r="CW100"/>
  <c r="CW25"/>
  <c r="BY7" i="7" s="1"/>
  <c r="CW90" i="5"/>
  <c r="CW98"/>
  <c r="CW97"/>
  <c r="CW94"/>
  <c r="CW92"/>
  <c r="CW96"/>
  <c r="DK25"/>
  <c r="CM7" i="7" s="1"/>
  <c r="DK99" i="5"/>
  <c r="DK90"/>
  <c r="CW93"/>
  <c r="DK92"/>
  <c r="DK94"/>
  <c r="DK95"/>
  <c r="DK97"/>
  <c r="CW105"/>
  <c r="CW88"/>
  <c r="DK93"/>
  <c r="DK100"/>
  <c r="DK103"/>
  <c r="DK96"/>
  <c r="DK91"/>
  <c r="DK98"/>
  <c r="DK102"/>
  <c r="CW102"/>
  <c r="CW104"/>
  <c r="CW95"/>
  <c r="CW99"/>
  <c r="DK101"/>
  <c r="DK105"/>
  <c r="DK89"/>
  <c r="CW91"/>
  <c r="DK104"/>
  <c r="CU104"/>
  <c r="DI101"/>
  <c r="CU94"/>
  <c r="CU95"/>
  <c r="CU93"/>
  <c r="CU89"/>
  <c r="CU100"/>
  <c r="DI100"/>
  <c r="CW23"/>
  <c r="BW7" i="7" s="1"/>
  <c r="CU96" i="5"/>
  <c r="CU92"/>
  <c r="CU103"/>
  <c r="CU101"/>
  <c r="DI97"/>
  <c r="DK23"/>
  <c r="CK7" i="7" s="1"/>
  <c r="DI105" i="5"/>
  <c r="DI89"/>
  <c r="CU105"/>
  <c r="CU88"/>
  <c r="CU98"/>
  <c r="DI103"/>
  <c r="DI98"/>
  <c r="CU90"/>
  <c r="CU91"/>
  <c r="DI102"/>
  <c r="CU102"/>
  <c r="DI93"/>
  <c r="DI92"/>
  <c r="DI90"/>
  <c r="DI95"/>
  <c r="DI91"/>
  <c r="CU97"/>
  <c r="DI94"/>
  <c r="CU99"/>
  <c r="DI99"/>
  <c r="DI104"/>
  <c r="DI96"/>
  <c r="CX100"/>
  <c r="CX102"/>
  <c r="CX99"/>
  <c r="CX95"/>
  <c r="CX104"/>
  <c r="CX98"/>
  <c r="CX103"/>
  <c r="CX89"/>
  <c r="CX96"/>
  <c r="CX94"/>
  <c r="CX93"/>
  <c r="CX91"/>
  <c r="CX97"/>
  <c r="DK26"/>
  <c r="CN7" i="7" s="1"/>
  <c r="CX101" i="5"/>
  <c r="CX105"/>
  <c r="CX92"/>
  <c r="CW26"/>
  <c r="BZ7" i="7" s="1"/>
  <c r="CX90" i="5"/>
  <c r="DL105"/>
  <c r="DL101"/>
  <c r="DL104"/>
  <c r="DL93"/>
  <c r="DL95"/>
  <c r="DL91"/>
  <c r="DL102"/>
  <c r="DL99"/>
  <c r="DL97"/>
  <c r="CX88"/>
  <c r="DL94"/>
  <c r="DL92"/>
  <c r="DL89"/>
  <c r="DL96"/>
  <c r="DL103"/>
  <c r="DL90"/>
  <c r="DL100"/>
  <c r="DL98"/>
  <c r="DN96"/>
  <c r="CZ92"/>
  <c r="CZ101"/>
  <c r="CZ96"/>
  <c r="DK28"/>
  <c r="CP7" i="7" s="1"/>
  <c r="DN93" i="5"/>
  <c r="DN104"/>
  <c r="CZ99"/>
  <c r="CZ94"/>
  <c r="CZ98"/>
  <c r="DN92"/>
  <c r="CZ97"/>
  <c r="CZ90"/>
  <c r="CZ102"/>
  <c r="DN103"/>
  <c r="CZ100"/>
  <c r="CZ89"/>
  <c r="CZ93"/>
  <c r="CZ103"/>
  <c r="CZ104"/>
  <c r="CZ88"/>
  <c r="CZ95"/>
  <c r="CW28"/>
  <c r="CB7" i="7" s="1"/>
  <c r="DN90" i="5"/>
  <c r="DN94"/>
  <c r="DN91"/>
  <c r="DN105"/>
  <c r="CZ105"/>
  <c r="CZ91"/>
  <c r="DN98"/>
  <c r="DN97"/>
  <c r="DN101"/>
  <c r="DN102"/>
  <c r="DN99"/>
  <c r="DN100"/>
  <c r="DN95"/>
  <c r="DN89"/>
  <c r="AO51"/>
  <c r="AV52"/>
  <c r="AQ52"/>
  <c r="AU52"/>
  <c r="AT52"/>
  <c r="AR52"/>
  <c r="AP52"/>
  <c r="AZ52" s="1"/>
  <c r="AW52"/>
  <c r="AO107"/>
  <c r="AP106"/>
  <c r="AZ106" s="1"/>
  <c r="AT106"/>
  <c r="AR106"/>
  <c r="AQ106"/>
  <c r="AW106"/>
  <c r="AV106"/>
  <c r="AU106"/>
  <c r="AA104"/>
  <c r="H104"/>
  <c r="N104"/>
  <c r="D54"/>
  <c r="C54"/>
  <c r="H54" s="1"/>
  <c r="B53"/>
  <c r="B106"/>
  <c r="D105"/>
  <c r="C105"/>
  <c r="DP25" l="1"/>
  <c r="CU7" i="7"/>
  <c r="AS107" i="5"/>
  <c r="AX107"/>
  <c r="AY107"/>
  <c r="AS51"/>
  <c r="AX51"/>
  <c r="AY51"/>
  <c r="CW6"/>
  <c r="BU7" i="7"/>
  <c r="DB18" i="5"/>
  <c r="DB25"/>
  <c r="CG7" i="7"/>
  <c r="DK6" i="5"/>
  <c r="CI7" i="7"/>
  <c r="DP18" i="5"/>
  <c r="DC96"/>
  <c r="DC93"/>
  <c r="DC91"/>
  <c r="DC104"/>
  <c r="DQ97"/>
  <c r="DC98"/>
  <c r="DQ92"/>
  <c r="CW12"/>
  <c r="CW13" s="1"/>
  <c r="DQ94"/>
  <c r="DQ102"/>
  <c r="DQ99"/>
  <c r="DC94"/>
  <c r="DC102"/>
  <c r="DC89"/>
  <c r="DQ96"/>
  <c r="DC88"/>
  <c r="DQ90"/>
  <c r="DC99"/>
  <c r="DC101"/>
  <c r="DC100"/>
  <c r="DQ89"/>
  <c r="DQ98"/>
  <c r="DC105"/>
  <c r="DQ105"/>
  <c r="DQ91"/>
  <c r="DQ101"/>
  <c r="DQ104"/>
  <c r="DC97"/>
  <c r="DQ95"/>
  <c r="DQ93"/>
  <c r="DC95"/>
  <c r="DC92"/>
  <c r="DK12"/>
  <c r="DK13" s="1"/>
  <c r="DC90"/>
  <c r="DQ103"/>
  <c r="DC103"/>
  <c r="DQ100"/>
  <c r="BG9"/>
  <c r="AM7" i="7" s="1"/>
  <c r="CW8" i="5"/>
  <c r="DK8"/>
  <c r="DK34" s="1"/>
  <c r="DK29"/>
  <c r="DK30" s="1"/>
  <c r="DK10" s="1"/>
  <c r="DK14" s="1"/>
  <c r="CW29"/>
  <c r="CW30" s="1"/>
  <c r="CW10" s="1"/>
  <c r="AO50"/>
  <c r="AP51"/>
  <c r="AZ51" s="1"/>
  <c r="AU51"/>
  <c r="AQ51"/>
  <c r="AT51"/>
  <c r="AR51"/>
  <c r="AW51"/>
  <c r="AV51"/>
  <c r="AO108"/>
  <c r="AP107"/>
  <c r="AZ107" s="1"/>
  <c r="AW107"/>
  <c r="AV107"/>
  <c r="AU107"/>
  <c r="AR107"/>
  <c r="AQ107"/>
  <c r="AT107"/>
  <c r="H105"/>
  <c r="G12" s="1"/>
  <c r="G13" s="1"/>
  <c r="AJ101"/>
  <c r="AJ104"/>
  <c r="AJ97"/>
  <c r="AJ92"/>
  <c r="AJ88"/>
  <c r="AJ93"/>
  <c r="AJ99"/>
  <c r="AJ103"/>
  <c r="AJ89"/>
  <c r="AJ91"/>
  <c r="AJ96"/>
  <c r="AJ98"/>
  <c r="AJ94"/>
  <c r="AJ105"/>
  <c r="AJ9"/>
  <c r="AJ90"/>
  <c r="AJ102"/>
  <c r="AJ95"/>
  <c r="AJ100"/>
  <c r="AL105"/>
  <c r="AL94"/>
  <c r="AL104"/>
  <c r="AL90"/>
  <c r="AL91"/>
  <c r="AL101"/>
  <c r="AL97"/>
  <c r="AL100"/>
  <c r="AL96"/>
  <c r="AL99"/>
  <c r="AL92"/>
  <c r="AL102"/>
  <c r="AL98"/>
  <c r="AL9"/>
  <c r="AL89"/>
  <c r="AL103"/>
  <c r="AL93"/>
  <c r="AL95"/>
  <c r="AA105"/>
  <c r="N105"/>
  <c r="D53"/>
  <c r="C53"/>
  <c r="H53" s="1"/>
  <c r="B52"/>
  <c r="F100"/>
  <c r="F89"/>
  <c r="F104"/>
  <c r="F98"/>
  <c r="F96"/>
  <c r="F94"/>
  <c r="F93"/>
  <c r="F102"/>
  <c r="F91"/>
  <c r="F90"/>
  <c r="F105"/>
  <c r="F92"/>
  <c r="F101"/>
  <c r="G8"/>
  <c r="F99"/>
  <c r="F95"/>
  <c r="F103"/>
  <c r="F97"/>
  <c r="E98"/>
  <c r="E90"/>
  <c r="E89"/>
  <c r="E104"/>
  <c r="E102"/>
  <c r="E105"/>
  <c r="G5"/>
  <c r="G6" s="1"/>
  <c r="K16" s="1"/>
  <c r="X4" s="1"/>
  <c r="E101"/>
  <c r="E96"/>
  <c r="E100"/>
  <c r="E103"/>
  <c r="E97"/>
  <c r="E91"/>
  <c r="E92"/>
  <c r="E94"/>
  <c r="E93"/>
  <c r="E99"/>
  <c r="E95"/>
  <c r="B107"/>
  <c r="D106"/>
  <c r="C106"/>
  <c r="CW34" l="1"/>
  <c r="DR96"/>
  <c r="DR104"/>
  <c r="DR95"/>
  <c r="DR103"/>
  <c r="DR94"/>
  <c r="DR102"/>
  <c r="DR93"/>
  <c r="DR101"/>
  <c r="DR92"/>
  <c r="DR100"/>
  <c r="DR91"/>
  <c r="DR99"/>
  <c r="DR90"/>
  <c r="DR98"/>
  <c r="DR89"/>
  <c r="DR97"/>
  <c r="DR105"/>
  <c r="CW14"/>
  <c r="AL10"/>
  <c r="AL11" s="1"/>
  <c r="R7" i="7"/>
  <c r="DP26" i="5"/>
  <c r="DB19"/>
  <c r="CH7" i="7"/>
  <c r="BG33" i="5"/>
  <c r="AN7" i="7" s="1"/>
  <c r="AJ10" i="5"/>
  <c r="AJ11" s="1"/>
  <c r="P7" i="7"/>
  <c r="DB26" i="5"/>
  <c r="AS108"/>
  <c r="AY108"/>
  <c r="AX108"/>
  <c r="AS50"/>
  <c r="AY50"/>
  <c r="AX50"/>
  <c r="BL27"/>
  <c r="BL20"/>
  <c r="CW9"/>
  <c r="DB27" s="1"/>
  <c r="BV7" i="7"/>
  <c r="DK9" i="5"/>
  <c r="CQ7" i="7" s="1"/>
  <c r="CJ7"/>
  <c r="CV7"/>
  <c r="DP19" i="5"/>
  <c r="AO109"/>
  <c r="AV108"/>
  <c r="AQ108"/>
  <c r="AP108"/>
  <c r="AZ108" s="1"/>
  <c r="AT108"/>
  <c r="AR108"/>
  <c r="AW108"/>
  <c r="AU108"/>
  <c r="AO49"/>
  <c r="AP50"/>
  <c r="AZ50" s="1"/>
  <c r="AW50"/>
  <c r="AT50"/>
  <c r="AQ50"/>
  <c r="AV50"/>
  <c r="AR50"/>
  <c r="AU50"/>
  <c r="X5"/>
  <c r="Y4"/>
  <c r="X7" s="1"/>
  <c r="AH93"/>
  <c r="AH92"/>
  <c r="AH89"/>
  <c r="AH9"/>
  <c r="AH91"/>
  <c r="AH99"/>
  <c r="AH90"/>
  <c r="AH98"/>
  <c r="AH97"/>
  <c r="AH96"/>
  <c r="AH95"/>
  <c r="AH94"/>
  <c r="AA106"/>
  <c r="H106"/>
  <c r="AD4"/>
  <c r="F7" i="7" s="1"/>
  <c r="AB92" i="5"/>
  <c r="AK103"/>
  <c r="AM91"/>
  <c r="AM95"/>
  <c r="AK93"/>
  <c r="AK97"/>
  <c r="AM98"/>
  <c r="AK88"/>
  <c r="AM89"/>
  <c r="AM94"/>
  <c r="AK94"/>
  <c r="AM92"/>
  <c r="AK98"/>
  <c r="AM90"/>
  <c r="AK91"/>
  <c r="AM102"/>
  <c r="AM104"/>
  <c r="AK101"/>
  <c r="AM93"/>
  <c r="AM96"/>
  <c r="AK105"/>
  <c r="AM105"/>
  <c r="AM103"/>
  <c r="AK10"/>
  <c r="Q7" i="7" s="1"/>
  <c r="AK99" i="5"/>
  <c r="AM10"/>
  <c r="S7" i="7" s="1"/>
  <c r="AK95" i="5"/>
  <c r="AK100"/>
  <c r="AM101"/>
  <c r="AM100"/>
  <c r="AK104"/>
  <c r="AM99"/>
  <c r="AK90"/>
  <c r="AK92"/>
  <c r="AM97"/>
  <c r="AK96"/>
  <c r="AK89"/>
  <c r="AK102"/>
  <c r="AB94"/>
  <c r="AB90"/>
  <c r="AB99"/>
  <c r="AB103"/>
  <c r="X30"/>
  <c r="AB98"/>
  <c r="AB104"/>
  <c r="AB89"/>
  <c r="AB93"/>
  <c r="AB95"/>
  <c r="AB97"/>
  <c r="AB102"/>
  <c r="AB96"/>
  <c r="AB101"/>
  <c r="AB100"/>
  <c r="AB105"/>
  <c r="AB91"/>
  <c r="G9"/>
  <c r="G20" s="1"/>
  <c r="N106"/>
  <c r="B51"/>
  <c r="C52"/>
  <c r="H52" s="1"/>
  <c r="D52"/>
  <c r="B108"/>
  <c r="D107"/>
  <c r="C107"/>
  <c r="DD94" l="1"/>
  <c r="DD102"/>
  <c r="DD88"/>
  <c r="DD89"/>
  <c r="DD95"/>
  <c r="DD93"/>
  <c r="DD101"/>
  <c r="DD91"/>
  <c r="DD90"/>
  <c r="DD105"/>
  <c r="DD96"/>
  <c r="DD103"/>
  <c r="DD92"/>
  <c r="DD100"/>
  <c r="DD99"/>
  <c r="DD98"/>
  <c r="DD97"/>
  <c r="DD104"/>
  <c r="DP20"/>
  <c r="AH10"/>
  <c r="N7" i="7"/>
  <c r="DK33" i="5"/>
  <c r="CR7" i="7" s="1"/>
  <c r="DP27" i="5"/>
  <c r="AS49"/>
  <c r="AY49"/>
  <c r="AX49"/>
  <c r="AS109"/>
  <c r="AY109"/>
  <c r="AX109"/>
  <c r="CW33"/>
  <c r="CD7" i="7" s="1"/>
  <c r="DB20" i="5"/>
  <c r="CC7" i="7"/>
  <c r="AO110" i="5"/>
  <c r="AQ109"/>
  <c r="AP109"/>
  <c r="AZ109" s="1"/>
  <c r="AV109"/>
  <c r="AU109"/>
  <c r="AR109"/>
  <c r="AT109"/>
  <c r="AW109"/>
  <c r="AO48"/>
  <c r="AU49"/>
  <c r="AT49"/>
  <c r="AQ49"/>
  <c r="AW49"/>
  <c r="AP49"/>
  <c r="AZ49" s="1"/>
  <c r="AV49"/>
  <c r="AR49"/>
  <c r="AL12"/>
  <c r="X6"/>
  <c r="AE4" s="1"/>
  <c r="AH11"/>
  <c r="AH12"/>
  <c r="AD12"/>
  <c r="AF12"/>
  <c r="AJ12"/>
  <c r="AA107"/>
  <c r="H107"/>
  <c r="N107"/>
  <c r="B50"/>
  <c r="C51"/>
  <c r="H51" s="1"/>
  <c r="D51"/>
  <c r="B109"/>
  <c r="D108"/>
  <c r="C108"/>
  <c r="AS48" l="1"/>
  <c r="AY48"/>
  <c r="AX48"/>
  <c r="AS110"/>
  <c r="AY110"/>
  <c r="AX110"/>
  <c r="AO111"/>
  <c r="AT110"/>
  <c r="AV110"/>
  <c r="AU110"/>
  <c r="AP110"/>
  <c r="AZ110" s="1"/>
  <c r="AQ110"/>
  <c r="AR110"/>
  <c r="AW110"/>
  <c r="AO47"/>
  <c r="AT48"/>
  <c r="AQ48"/>
  <c r="AV48"/>
  <c r="AU48"/>
  <c r="AP48"/>
  <c r="AZ48" s="1"/>
  <c r="AW48"/>
  <c r="AR48"/>
  <c r="AA108"/>
  <c r="H108"/>
  <c r="N108"/>
  <c r="C50"/>
  <c r="H50" s="1"/>
  <c r="D50"/>
  <c r="B49"/>
  <c r="B48" s="1"/>
  <c r="C109"/>
  <c r="H109" s="1"/>
  <c r="B110"/>
  <c r="D109"/>
  <c r="AS47" l="1"/>
  <c r="AX47"/>
  <c r="AY47"/>
  <c r="AS111"/>
  <c r="AX111"/>
  <c r="AY111"/>
  <c r="AO112"/>
  <c r="AW111"/>
  <c r="AU111"/>
  <c r="AT111"/>
  <c r="AQ111"/>
  <c r="AP111"/>
  <c r="AZ111" s="1"/>
  <c r="AR111"/>
  <c r="AV111"/>
  <c r="AO46"/>
  <c r="AW47"/>
  <c r="AV47"/>
  <c r="AQ47"/>
  <c r="AU47"/>
  <c r="AR47"/>
  <c r="AP47"/>
  <c r="AZ47" s="1"/>
  <c r="AT47"/>
  <c r="AA109"/>
  <c r="X18"/>
  <c r="N109"/>
  <c r="B47"/>
  <c r="D48"/>
  <c r="C48"/>
  <c r="H48" s="1"/>
  <c r="D49"/>
  <c r="C49"/>
  <c r="H49" s="1"/>
  <c r="C110"/>
  <c r="B111"/>
  <c r="D110"/>
  <c r="AS46" l="1"/>
  <c r="AY46"/>
  <c r="AX46"/>
  <c r="AS112"/>
  <c r="AY112"/>
  <c r="AX112"/>
  <c r="AO113"/>
  <c r="AQ112"/>
  <c r="AP112"/>
  <c r="AZ112" s="1"/>
  <c r="AW112"/>
  <c r="AV112"/>
  <c r="AU112"/>
  <c r="AT112"/>
  <c r="AR112"/>
  <c r="AO45"/>
  <c r="AT46"/>
  <c r="AP46"/>
  <c r="AZ46" s="1"/>
  <c r="AU46"/>
  <c r="AR46"/>
  <c r="AQ46"/>
  <c r="AW46"/>
  <c r="AV46"/>
  <c r="AA110"/>
  <c r="H110"/>
  <c r="G10"/>
  <c r="G19" s="1"/>
  <c r="G33" s="1"/>
  <c r="N110"/>
  <c r="B46"/>
  <c r="B45" s="1"/>
  <c r="D47"/>
  <c r="C47"/>
  <c r="H47" s="1"/>
  <c r="C111"/>
  <c r="B112"/>
  <c r="D111"/>
  <c r="AS113" l="1"/>
  <c r="AY113"/>
  <c r="AX113"/>
  <c r="AS45"/>
  <c r="AY45"/>
  <c r="AX45"/>
  <c r="AO114"/>
  <c r="AU113"/>
  <c r="AQ113"/>
  <c r="AT113"/>
  <c r="AW113"/>
  <c r="AR113"/>
  <c r="AV113"/>
  <c r="AP113"/>
  <c r="AZ113" s="1"/>
  <c r="AO44"/>
  <c r="AQ45"/>
  <c r="AP45"/>
  <c r="AZ45" s="1"/>
  <c r="AW45"/>
  <c r="AV45"/>
  <c r="AU45"/>
  <c r="AR45"/>
  <c r="AT45"/>
  <c r="K100"/>
  <c r="K101"/>
  <c r="K104"/>
  <c r="K93"/>
  <c r="K96"/>
  <c r="K102"/>
  <c r="K105"/>
  <c r="K94"/>
  <c r="K97"/>
  <c r="K92"/>
  <c r="K89"/>
  <c r="K103"/>
  <c r="K98"/>
  <c r="K95"/>
  <c r="K90"/>
  <c r="K91"/>
  <c r="K99"/>
  <c r="AA111"/>
  <c r="H111"/>
  <c r="N111"/>
  <c r="B44"/>
  <c r="C45"/>
  <c r="H45" s="1"/>
  <c r="D45"/>
  <c r="C46"/>
  <c r="H46" s="1"/>
  <c r="D46"/>
  <c r="B113"/>
  <c r="D112"/>
  <c r="C112"/>
  <c r="AS44" l="1"/>
  <c r="AY44"/>
  <c r="AX44"/>
  <c r="AS114"/>
  <c r="AY114"/>
  <c r="AX114"/>
  <c r="AO115"/>
  <c r="AP114"/>
  <c r="AZ114" s="1"/>
  <c r="AW114"/>
  <c r="AV114"/>
  <c r="AR114"/>
  <c r="AU114"/>
  <c r="AT114"/>
  <c r="AQ114"/>
  <c r="AO43"/>
  <c r="AV44"/>
  <c r="AQ44"/>
  <c r="AU44"/>
  <c r="AP44"/>
  <c r="AZ44" s="1"/>
  <c r="AR44"/>
  <c r="AW44"/>
  <c r="AT44"/>
  <c r="AA112"/>
  <c r="H112"/>
  <c r="N112"/>
  <c r="B43"/>
  <c r="C43" s="1"/>
  <c r="D44"/>
  <c r="C44"/>
  <c r="H44" s="1"/>
  <c r="B114"/>
  <c r="D113"/>
  <c r="C113"/>
  <c r="AS43" l="1"/>
  <c r="AY43"/>
  <c r="AX43"/>
  <c r="AS115"/>
  <c r="AX115"/>
  <c r="AY115"/>
  <c r="AO116"/>
  <c r="AP115"/>
  <c r="AZ115" s="1"/>
  <c r="AT115"/>
  <c r="AV115"/>
  <c r="AU115"/>
  <c r="AR115"/>
  <c r="AW115"/>
  <c r="AQ115"/>
  <c r="AT43"/>
  <c r="AU43"/>
  <c r="AP43"/>
  <c r="AZ43" s="1"/>
  <c r="AV43"/>
  <c r="AQ43"/>
  <c r="AR43"/>
  <c r="AW43"/>
  <c r="AA113"/>
  <c r="H113"/>
  <c r="N113"/>
  <c r="D43"/>
  <c r="H43"/>
  <c r="B115"/>
  <c r="D114"/>
  <c r="C114"/>
  <c r="AS116" l="1"/>
  <c r="AY116"/>
  <c r="AX116"/>
  <c r="AO117"/>
  <c r="AV116"/>
  <c r="AQ116"/>
  <c r="AW116"/>
  <c r="AR116"/>
  <c r="AU116"/>
  <c r="AP116"/>
  <c r="AZ116" s="1"/>
  <c r="AT116"/>
  <c r="AA114"/>
  <c r="H114"/>
  <c r="N114"/>
  <c r="I43"/>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D115"/>
  <c r="B116"/>
  <c r="C115"/>
  <c r="AS117" l="1"/>
  <c r="AY117"/>
  <c r="AX117"/>
  <c r="AO118"/>
  <c r="AQ117"/>
  <c r="AP117"/>
  <c r="AZ117" s="1"/>
  <c r="AW117"/>
  <c r="AR117"/>
  <c r="AV117"/>
  <c r="AU117"/>
  <c r="AT117"/>
  <c r="AA115"/>
  <c r="H115"/>
  <c r="I78"/>
  <c r="L73" s="1"/>
  <c r="N115"/>
  <c r="D116"/>
  <c r="C116"/>
  <c r="B117"/>
  <c r="AS118" l="1"/>
  <c r="AY118"/>
  <c r="AX118"/>
  <c r="AO119"/>
  <c r="AT118"/>
  <c r="AW118"/>
  <c r="AP118"/>
  <c r="AZ118" s="1"/>
  <c r="AV118"/>
  <c r="AQ118"/>
  <c r="AR118"/>
  <c r="AU118"/>
  <c r="AA116"/>
  <c r="H116"/>
  <c r="L56"/>
  <c r="L65"/>
  <c r="L49"/>
  <c r="L57"/>
  <c r="L51"/>
  <c r="I79"/>
  <c r="L76"/>
  <c r="L68"/>
  <c r="L64"/>
  <c r="L72"/>
  <c r="L70"/>
  <c r="L78"/>
  <c r="P80" s="1"/>
  <c r="L71"/>
  <c r="L63"/>
  <c r="L60"/>
  <c r="L77"/>
  <c r="M77" s="1"/>
  <c r="L66"/>
  <c r="L62"/>
  <c r="L54"/>
  <c r="L55"/>
  <c r="L52"/>
  <c r="L74"/>
  <c r="L69"/>
  <c r="L75"/>
  <c r="L58"/>
  <c r="L61"/>
  <c r="L67"/>
  <c r="L50"/>
  <c r="L53"/>
  <c r="L59"/>
  <c r="N116"/>
  <c r="B118"/>
  <c r="D117"/>
  <c r="C117"/>
  <c r="AS119" l="1"/>
  <c r="AX119"/>
  <c r="AY119"/>
  <c r="AO120"/>
  <c r="AW119"/>
  <c r="AP119"/>
  <c r="AZ119" s="1"/>
  <c r="AQ119"/>
  <c r="AV119"/>
  <c r="AR119"/>
  <c r="AU119"/>
  <c r="AT119"/>
  <c r="AA117"/>
  <c r="H117"/>
  <c r="I80"/>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M79"/>
  <c r="M76"/>
  <c r="M75" s="1"/>
  <c r="M74" s="1"/>
  <c r="M73" s="1"/>
  <c r="M72" s="1"/>
  <c r="M71" s="1"/>
  <c r="M70" s="1"/>
  <c r="M69" s="1"/>
  <c r="M68" s="1"/>
  <c r="M67" s="1"/>
  <c r="M66" s="1"/>
  <c r="M65" s="1"/>
  <c r="M64" s="1"/>
  <c r="M63" s="1"/>
  <c r="M62" s="1"/>
  <c r="M61" s="1"/>
  <c r="M60" s="1"/>
  <c r="M59" s="1"/>
  <c r="M58" s="1"/>
  <c r="M57" s="1"/>
  <c r="M56" s="1"/>
  <c r="M55" s="1"/>
  <c r="M54" s="1"/>
  <c r="M53" s="1"/>
  <c r="M52" s="1"/>
  <c r="M51" s="1"/>
  <c r="M50" s="1"/>
  <c r="M49" s="1"/>
  <c r="N117"/>
  <c r="C118"/>
  <c r="B119"/>
  <c r="D118"/>
  <c r="AS120" l="1"/>
  <c r="AY120"/>
  <c r="AX120"/>
  <c r="AO121"/>
  <c r="AV120"/>
  <c r="AU120"/>
  <c r="AQ120"/>
  <c r="AT120"/>
  <c r="AP120"/>
  <c r="AZ120" s="1"/>
  <c r="AR120"/>
  <c r="AW120"/>
  <c r="AA118"/>
  <c r="H118"/>
  <c r="N118"/>
  <c r="I117"/>
  <c r="C119"/>
  <c r="B120"/>
  <c r="D119"/>
  <c r="AS121" l="1"/>
  <c r="AY121"/>
  <c r="AX121"/>
  <c r="AO122"/>
  <c r="AU121"/>
  <c r="AQ121"/>
  <c r="AP121"/>
  <c r="AZ121" s="1"/>
  <c r="AT121"/>
  <c r="AR121"/>
  <c r="AW121"/>
  <c r="AV121"/>
  <c r="AH13"/>
  <c r="AJ13"/>
  <c r="AF13"/>
  <c r="AD13"/>
  <c r="AL13"/>
  <c r="AA119"/>
  <c r="H119"/>
  <c r="N119"/>
  <c r="I118"/>
  <c r="C120"/>
  <c r="B121"/>
  <c r="D120"/>
  <c r="AS122" l="1"/>
  <c r="AY122"/>
  <c r="AX122"/>
  <c r="AO123"/>
  <c r="AP122"/>
  <c r="AZ122" s="1"/>
  <c r="AU122"/>
  <c r="AQ122"/>
  <c r="AT122"/>
  <c r="AW122"/>
  <c r="AV122"/>
  <c r="AR122"/>
  <c r="AA120"/>
  <c r="H120"/>
  <c r="N120"/>
  <c r="I119"/>
  <c r="C121"/>
  <c r="B122"/>
  <c r="D121"/>
  <c r="AS123" l="1"/>
  <c r="AX123"/>
  <c r="AY123"/>
  <c r="AO124"/>
  <c r="AP123"/>
  <c r="AZ123" s="1"/>
  <c r="AQ123"/>
  <c r="AV123"/>
  <c r="AR123"/>
  <c r="AW123"/>
  <c r="AU123"/>
  <c r="AT123"/>
  <c r="AA121"/>
  <c r="H121"/>
  <c r="N121"/>
  <c r="I120"/>
  <c r="B123"/>
  <c r="D122"/>
  <c r="C122"/>
  <c r="AS124" l="1"/>
  <c r="AY124"/>
  <c r="AX124"/>
  <c r="AO125"/>
  <c r="AV124"/>
  <c r="AQ124"/>
  <c r="AT124"/>
  <c r="AR124"/>
  <c r="AW124"/>
  <c r="AP124"/>
  <c r="AZ124" s="1"/>
  <c r="AU124"/>
  <c r="AA122"/>
  <c r="H122"/>
  <c r="N122"/>
  <c r="I121"/>
  <c r="D123"/>
  <c r="B124"/>
  <c r="C123"/>
  <c r="AS125" l="1"/>
  <c r="AY125"/>
  <c r="AX125"/>
  <c r="AO126"/>
  <c r="AQ125"/>
  <c r="AW125"/>
  <c r="AT125"/>
  <c r="AR125"/>
  <c r="AP125"/>
  <c r="AZ125" s="1"/>
  <c r="AU125"/>
  <c r="AV125"/>
  <c r="AA123"/>
  <c r="H123"/>
  <c r="N123"/>
  <c r="I122"/>
  <c r="D124"/>
  <c r="C124"/>
  <c r="B125"/>
  <c r="AS126" l="1"/>
  <c r="AY126"/>
  <c r="AX126"/>
  <c r="AO127"/>
  <c r="AT126"/>
  <c r="AP126"/>
  <c r="AZ126" s="1"/>
  <c r="AR126"/>
  <c r="AW126"/>
  <c r="AQ126"/>
  <c r="AV126"/>
  <c r="AU126"/>
  <c r="AA124"/>
  <c r="H124"/>
  <c r="N124"/>
  <c r="I123"/>
  <c r="B126"/>
  <c r="D125"/>
  <c r="C125"/>
  <c r="AS127" l="1"/>
  <c r="AX127"/>
  <c r="AY127"/>
  <c r="AO128"/>
  <c r="AW127"/>
  <c r="AV127"/>
  <c r="AP127"/>
  <c r="AZ127" s="1"/>
  <c r="AU127"/>
  <c r="AT127"/>
  <c r="AR127"/>
  <c r="AQ127"/>
  <c r="AA125"/>
  <c r="H125"/>
  <c r="N125"/>
  <c r="I124"/>
  <c r="C126"/>
  <c r="B127"/>
  <c r="D126"/>
  <c r="AS128" l="1"/>
  <c r="AY128"/>
  <c r="AX128"/>
  <c r="AO129"/>
  <c r="AP128"/>
  <c r="AZ128" s="1"/>
  <c r="AW128"/>
  <c r="AR128"/>
  <c r="AV128"/>
  <c r="AU128"/>
  <c r="AT128"/>
  <c r="AQ128"/>
  <c r="AA126"/>
  <c r="H126"/>
  <c r="N126"/>
  <c r="I125"/>
  <c r="C127"/>
  <c r="B128"/>
  <c r="D127"/>
  <c r="AS129" l="1"/>
  <c r="AY129"/>
  <c r="AX129"/>
  <c r="AO130"/>
  <c r="AU129"/>
  <c r="AP129"/>
  <c r="AZ129" s="1"/>
  <c r="AW129"/>
  <c r="AV129"/>
  <c r="AT129"/>
  <c r="AQ129"/>
  <c r="AR129"/>
  <c r="AA127"/>
  <c r="H127"/>
  <c r="N127"/>
  <c r="I126"/>
  <c r="D128"/>
  <c r="C128"/>
  <c r="B129"/>
  <c r="AS130" l="1"/>
  <c r="AY130"/>
  <c r="AX130"/>
  <c r="AO131"/>
  <c r="AP130"/>
  <c r="AZ130" s="1"/>
  <c r="AT130"/>
  <c r="AQ130"/>
  <c r="AR130"/>
  <c r="AW130"/>
  <c r="AV130"/>
  <c r="AU130"/>
  <c r="AA128"/>
  <c r="H128"/>
  <c r="N128"/>
  <c r="I127"/>
  <c r="C129"/>
  <c r="B130"/>
  <c r="D129"/>
  <c r="AS131" l="1"/>
  <c r="AX131"/>
  <c r="AY131"/>
  <c r="AO132"/>
  <c r="AP131"/>
  <c r="AZ131" s="1"/>
  <c r="AV131"/>
  <c r="AU131"/>
  <c r="AQ131"/>
  <c r="AR131"/>
  <c r="AT131"/>
  <c r="AW131"/>
  <c r="AA129"/>
  <c r="H129"/>
  <c r="N129"/>
  <c r="I128"/>
  <c r="B131"/>
  <c r="D130"/>
  <c r="C130"/>
  <c r="AS132" l="1"/>
  <c r="AY132"/>
  <c r="AX132"/>
  <c r="AO133"/>
  <c r="AV132"/>
  <c r="AQ132"/>
  <c r="AP132"/>
  <c r="AZ132" s="1"/>
  <c r="AU132"/>
  <c r="AT132"/>
  <c r="AR132"/>
  <c r="AW132"/>
  <c r="AA130"/>
  <c r="H130"/>
  <c r="N130"/>
  <c r="I129"/>
  <c r="B132"/>
  <c r="D131"/>
  <c r="C131"/>
  <c r="AS133" l="1"/>
  <c r="AY133"/>
  <c r="AX133"/>
  <c r="AO134"/>
  <c r="AQ133"/>
  <c r="AU133"/>
  <c r="AT133"/>
  <c r="AR133"/>
  <c r="AW133"/>
  <c r="AP133"/>
  <c r="AZ133" s="1"/>
  <c r="AV133"/>
  <c r="AA131"/>
  <c r="H131"/>
  <c r="N131"/>
  <c r="I130"/>
  <c r="D132"/>
  <c r="B133"/>
  <c r="C132"/>
  <c r="AS134" l="1"/>
  <c r="AY134"/>
  <c r="AX134"/>
  <c r="AO135"/>
  <c r="AT134"/>
  <c r="AQ134"/>
  <c r="AW134"/>
  <c r="AV134"/>
  <c r="AU134"/>
  <c r="AP134"/>
  <c r="AZ134" s="1"/>
  <c r="AR134"/>
  <c r="AA132"/>
  <c r="H132"/>
  <c r="N132"/>
  <c r="I131"/>
  <c r="B134"/>
  <c r="D133"/>
  <c r="C133"/>
  <c r="AS135" l="1"/>
  <c r="AX135"/>
  <c r="AY135"/>
  <c r="AO136"/>
  <c r="AW135"/>
  <c r="AQ135"/>
  <c r="AT135"/>
  <c r="AV135"/>
  <c r="AR135"/>
  <c r="AU135"/>
  <c r="AP135"/>
  <c r="AZ135" s="1"/>
  <c r="AA133"/>
  <c r="H133"/>
  <c r="N133"/>
  <c r="I132"/>
  <c r="D134"/>
  <c r="C134"/>
  <c r="B135"/>
  <c r="AS136" l="1"/>
  <c r="AY136"/>
  <c r="AX136"/>
  <c r="AO137"/>
  <c r="AW136"/>
  <c r="AQ136"/>
  <c r="AV136"/>
  <c r="AU136"/>
  <c r="AT136"/>
  <c r="AR136"/>
  <c r="AP136"/>
  <c r="AZ136" s="1"/>
  <c r="AA134"/>
  <c r="H134"/>
  <c r="N134"/>
  <c r="I133"/>
  <c r="C135"/>
  <c r="B136"/>
  <c r="D135"/>
  <c r="AS137" l="1"/>
  <c r="AY137"/>
  <c r="AX137"/>
  <c r="AO138"/>
  <c r="AU137"/>
  <c r="AP137"/>
  <c r="AZ137" s="1"/>
  <c r="AV137"/>
  <c r="AQ137"/>
  <c r="AT137"/>
  <c r="AR137"/>
  <c r="AW137"/>
  <c r="AA135"/>
  <c r="H135"/>
  <c r="N135"/>
  <c r="I134"/>
  <c r="D136"/>
  <c r="B137"/>
  <c r="C136"/>
  <c r="AS138" l="1"/>
  <c r="AY138"/>
  <c r="AX138"/>
  <c r="AO139"/>
  <c r="AP138"/>
  <c r="AZ138" s="1"/>
  <c r="AW138"/>
  <c r="AV138"/>
  <c r="AQ138"/>
  <c r="AR138"/>
  <c r="AU138"/>
  <c r="AT138"/>
  <c r="AA136"/>
  <c r="H136"/>
  <c r="N136"/>
  <c r="I135"/>
  <c r="C137"/>
  <c r="D137"/>
  <c r="B138"/>
  <c r="AS139" l="1"/>
  <c r="AX139"/>
  <c r="AY139"/>
  <c r="AO140"/>
  <c r="AP139"/>
  <c r="AZ139" s="1"/>
  <c r="AW139"/>
  <c r="AV139"/>
  <c r="AU139"/>
  <c r="AQ139"/>
  <c r="AR139"/>
  <c r="AT139"/>
  <c r="AA137"/>
  <c r="H137"/>
  <c r="N137"/>
  <c r="I136"/>
  <c r="D138"/>
  <c r="B139"/>
  <c r="C138"/>
  <c r="AS140" l="1"/>
  <c r="AY140"/>
  <c r="AX140"/>
  <c r="AO141"/>
  <c r="AV140"/>
  <c r="AQ140"/>
  <c r="AW140"/>
  <c r="AP140"/>
  <c r="AZ140" s="1"/>
  <c r="AU140"/>
  <c r="AR140"/>
  <c r="AT140"/>
  <c r="AA138"/>
  <c r="H138"/>
  <c r="N138"/>
  <c r="I137"/>
  <c r="B140"/>
  <c r="C139"/>
  <c r="X9" s="1"/>
  <c r="Y9" s="1"/>
  <c r="D139"/>
  <c r="AS141" l="1"/>
  <c r="AY141"/>
  <c r="AX141"/>
  <c r="AO142"/>
  <c r="AQ141"/>
  <c r="AP141"/>
  <c r="AZ141" s="1"/>
  <c r="AR141"/>
  <c r="AW141"/>
  <c r="AV141"/>
  <c r="AU141"/>
  <c r="AT141"/>
  <c r="AA139"/>
  <c r="H139"/>
  <c r="N139"/>
  <c r="I138"/>
  <c r="D140"/>
  <c r="B141"/>
  <c r="C140"/>
  <c r="AS142" l="1"/>
  <c r="AY142"/>
  <c r="AX142"/>
  <c r="AO143"/>
  <c r="AT142"/>
  <c r="AV142"/>
  <c r="AU142"/>
  <c r="AP142"/>
  <c r="AZ142" s="1"/>
  <c r="AR142"/>
  <c r="AW142"/>
  <c r="AQ142"/>
  <c r="AA140"/>
  <c r="H140"/>
  <c r="N140"/>
  <c r="I139"/>
  <c r="D141"/>
  <c r="C141"/>
  <c r="B142"/>
  <c r="AS143" l="1"/>
  <c r="AX143"/>
  <c r="AY143"/>
  <c r="AO144"/>
  <c r="AW143"/>
  <c r="AQ143"/>
  <c r="AP143"/>
  <c r="AZ143" s="1"/>
  <c r="AR143"/>
  <c r="AV143"/>
  <c r="AU143"/>
  <c r="AT143"/>
  <c r="AA141"/>
  <c r="H141"/>
  <c r="N141"/>
  <c r="I140"/>
  <c r="D142"/>
  <c r="C142"/>
  <c r="B143"/>
  <c r="AS144" l="1"/>
  <c r="AY144"/>
  <c r="AX144"/>
  <c r="AO145"/>
  <c r="AU144"/>
  <c r="AQ144"/>
  <c r="AT144"/>
  <c r="AW144"/>
  <c r="AP144"/>
  <c r="AZ144" s="1"/>
  <c r="AV144"/>
  <c r="AR144"/>
  <c r="AA142"/>
  <c r="H142"/>
  <c r="N142"/>
  <c r="I141"/>
  <c r="B144"/>
  <c r="D143"/>
  <c r="C143"/>
  <c r="AS145" l="1"/>
  <c r="AY145"/>
  <c r="AX145"/>
  <c r="AO146"/>
  <c r="AU145"/>
  <c r="AQ145"/>
  <c r="AP145"/>
  <c r="AZ145" s="1"/>
  <c r="AR145"/>
  <c r="AW145"/>
  <c r="AV145"/>
  <c r="AT145"/>
  <c r="AA143"/>
  <c r="H143"/>
  <c r="N143"/>
  <c r="I142"/>
  <c r="D144"/>
  <c r="C144"/>
  <c r="B145"/>
  <c r="AS146" l="1"/>
  <c r="AY146"/>
  <c r="AX146"/>
  <c r="AO147"/>
  <c r="AP146"/>
  <c r="AZ146" s="1"/>
  <c r="AT146"/>
  <c r="AW146"/>
  <c r="AV146"/>
  <c r="AR146"/>
  <c r="AU146"/>
  <c r="AQ146"/>
  <c r="AA144"/>
  <c r="H144"/>
  <c r="N144"/>
  <c r="I143"/>
  <c r="D145"/>
  <c r="C145"/>
  <c r="B146"/>
  <c r="AS147" l="1"/>
  <c r="AX147"/>
  <c r="AY147"/>
  <c r="AO148"/>
  <c r="AP147"/>
  <c r="AZ147" s="1"/>
  <c r="AW147"/>
  <c r="AT147"/>
  <c r="AR147"/>
  <c r="AU147"/>
  <c r="AV147"/>
  <c r="AQ147"/>
  <c r="AA145"/>
  <c r="H145"/>
  <c r="N145"/>
  <c r="I144"/>
  <c r="D146"/>
  <c r="C146"/>
  <c r="B147"/>
  <c r="AS148" l="1"/>
  <c r="AY148"/>
  <c r="AX148"/>
  <c r="AO149"/>
  <c r="AV148"/>
  <c r="AQ148"/>
  <c r="AR148"/>
  <c r="AU148"/>
  <c r="AT148"/>
  <c r="AP148"/>
  <c r="AZ148" s="1"/>
  <c r="AW148"/>
  <c r="AA146"/>
  <c r="H146"/>
  <c r="N146"/>
  <c r="I145"/>
  <c r="D147"/>
  <c r="C147"/>
  <c r="B148"/>
  <c r="AS149" l="1"/>
  <c r="AY149"/>
  <c r="AX149"/>
  <c r="AO150"/>
  <c r="AQ149"/>
  <c r="AW149"/>
  <c r="AV149"/>
  <c r="AP149"/>
  <c r="AZ149" s="1"/>
  <c r="AU149"/>
  <c r="AR149"/>
  <c r="AT149"/>
  <c r="AA147"/>
  <c r="H147"/>
  <c r="N147"/>
  <c r="I146"/>
  <c r="C148"/>
  <c r="B149"/>
  <c r="D148"/>
  <c r="AS150" l="1"/>
  <c r="AY150"/>
  <c r="AX150"/>
  <c r="AO151"/>
  <c r="AT150"/>
  <c r="AP150"/>
  <c r="AZ150" s="1"/>
  <c r="AW150"/>
  <c r="AR150"/>
  <c r="AQ150"/>
  <c r="AV150"/>
  <c r="AU150"/>
  <c r="AA148"/>
  <c r="H148"/>
  <c r="N148"/>
  <c r="I147"/>
  <c r="C149"/>
  <c r="D149"/>
  <c r="B150"/>
  <c r="AS151" l="1"/>
  <c r="AX151"/>
  <c r="AY151"/>
  <c r="AO152"/>
  <c r="AW151"/>
  <c r="AP151"/>
  <c r="AZ151" s="1"/>
  <c r="AV151"/>
  <c r="AU151"/>
  <c r="AQ151"/>
  <c r="AT151"/>
  <c r="AR151"/>
  <c r="AA149"/>
  <c r="H149"/>
  <c r="N149"/>
  <c r="I148"/>
  <c r="B151"/>
  <c r="D150"/>
  <c r="C150"/>
  <c r="AS152" l="1"/>
  <c r="AY152"/>
  <c r="AX152"/>
  <c r="AO153"/>
  <c r="AT152"/>
  <c r="AQ152"/>
  <c r="AV152"/>
  <c r="AU152"/>
  <c r="AR152"/>
  <c r="AP152"/>
  <c r="AZ152" s="1"/>
  <c r="AW152"/>
  <c r="AA150"/>
  <c r="H150"/>
  <c r="N150"/>
  <c r="I149"/>
  <c r="B152"/>
  <c r="D151"/>
  <c r="C151"/>
  <c r="AS153" l="1"/>
  <c r="AY153"/>
  <c r="AX153"/>
  <c r="AO154"/>
  <c r="AU153"/>
  <c r="AV153"/>
  <c r="AT153"/>
  <c r="AQ153"/>
  <c r="AR153"/>
  <c r="AP153"/>
  <c r="AZ153" s="1"/>
  <c r="AW153"/>
  <c r="AA151"/>
  <c r="H151"/>
  <c r="N151"/>
  <c r="I150"/>
  <c r="D152"/>
  <c r="C152"/>
  <c r="B153"/>
  <c r="AS154" l="1"/>
  <c r="AY154"/>
  <c r="AX154"/>
  <c r="AO155"/>
  <c r="AP154"/>
  <c r="AZ154" s="1"/>
  <c r="AQ154"/>
  <c r="AU154"/>
  <c r="AT154"/>
  <c r="AW154"/>
  <c r="AV154"/>
  <c r="AR154"/>
  <c r="AA152"/>
  <c r="H152"/>
  <c r="N152"/>
  <c r="I151"/>
  <c r="B154"/>
  <c r="C153"/>
  <c r="D153"/>
  <c r="AS155" l="1"/>
  <c r="AX155"/>
  <c r="AY155"/>
  <c r="AO156"/>
  <c r="AP155"/>
  <c r="AZ155" s="1"/>
  <c r="AQ155"/>
  <c r="AU155"/>
  <c r="AT155"/>
  <c r="AW155"/>
  <c r="AV155"/>
  <c r="AR155"/>
  <c r="AA153"/>
  <c r="H153"/>
  <c r="N153"/>
  <c r="I152"/>
  <c r="B155"/>
  <c r="C154"/>
  <c r="D154"/>
  <c r="AS156" l="1"/>
  <c r="AY156"/>
  <c r="AX156"/>
  <c r="AO157"/>
  <c r="AV156"/>
  <c r="AQ156"/>
  <c r="AW156"/>
  <c r="AU156"/>
  <c r="AR156"/>
  <c r="AT156"/>
  <c r="AP156"/>
  <c r="AZ156" s="1"/>
  <c r="AA154"/>
  <c r="H154"/>
  <c r="N154"/>
  <c r="I153"/>
  <c r="B156"/>
  <c r="C155"/>
  <c r="D155"/>
  <c r="AS157" l="1"/>
  <c r="AY157"/>
  <c r="AX157"/>
  <c r="AO158"/>
  <c r="AQ157"/>
  <c r="AT157"/>
  <c r="AR157"/>
  <c r="AP157"/>
  <c r="AZ157" s="1"/>
  <c r="AW157"/>
  <c r="AV157"/>
  <c r="AU157"/>
  <c r="AA155"/>
  <c r="H155"/>
  <c r="N155"/>
  <c r="I154"/>
  <c r="C156"/>
  <c r="B157"/>
  <c r="D156"/>
  <c r="AS158" l="1"/>
  <c r="AY158"/>
  <c r="AX158"/>
  <c r="AO159"/>
  <c r="AT158"/>
  <c r="AW158"/>
  <c r="AQ158"/>
  <c r="AP158"/>
  <c r="AZ158" s="1"/>
  <c r="AV158"/>
  <c r="AU158"/>
  <c r="AR158"/>
  <c r="AA156"/>
  <c r="H156"/>
  <c r="N156"/>
  <c r="I155"/>
  <c r="D157"/>
  <c r="C157"/>
  <c r="B158"/>
  <c r="AS159" l="1"/>
  <c r="AX159"/>
  <c r="AY159"/>
  <c r="AO160"/>
  <c r="AW159"/>
  <c r="AP159"/>
  <c r="AZ159" s="1"/>
  <c r="AU159"/>
  <c r="AT159"/>
  <c r="AQ159"/>
  <c r="AV159"/>
  <c r="AR159"/>
  <c r="AA157"/>
  <c r="H157"/>
  <c r="N157"/>
  <c r="I156"/>
  <c r="B159"/>
  <c r="D158"/>
  <c r="C158"/>
  <c r="AS160" l="1"/>
  <c r="AY160"/>
  <c r="AX160"/>
  <c r="AO161"/>
  <c r="AW160"/>
  <c r="AP160"/>
  <c r="AZ160" s="1"/>
  <c r="AV160"/>
  <c r="AT160"/>
  <c r="AR160"/>
  <c r="AQ160"/>
  <c r="AU160"/>
  <c r="AA158"/>
  <c r="H158"/>
  <c r="N158"/>
  <c r="I157"/>
  <c r="B160"/>
  <c r="D159"/>
  <c r="C159"/>
  <c r="AS161" l="1"/>
  <c r="AY161"/>
  <c r="AX161"/>
  <c r="AO162"/>
  <c r="AU161"/>
  <c r="AP161"/>
  <c r="AZ161" s="1"/>
  <c r="AW161"/>
  <c r="AV161"/>
  <c r="AT161"/>
  <c r="AR161"/>
  <c r="AQ161"/>
  <c r="AA159"/>
  <c r="H159"/>
  <c r="N159"/>
  <c r="I158"/>
  <c r="D160"/>
  <c r="C160"/>
  <c r="B161"/>
  <c r="AS162" l="1"/>
  <c r="AY162"/>
  <c r="AX162"/>
  <c r="AO163"/>
  <c r="AP162"/>
  <c r="AZ162" s="1"/>
  <c r="AV162"/>
  <c r="AU162"/>
  <c r="AQ162"/>
  <c r="AT162"/>
  <c r="AR162"/>
  <c r="AW162"/>
  <c r="AA160"/>
  <c r="H160"/>
  <c r="N160"/>
  <c r="I159"/>
  <c r="D161"/>
  <c r="C161"/>
  <c r="B162"/>
  <c r="AS163" l="1"/>
  <c r="AX163"/>
  <c r="AY163"/>
  <c r="AO164"/>
  <c r="AP163"/>
  <c r="AZ163" s="1"/>
  <c r="AQ163"/>
  <c r="AW163"/>
  <c r="AV163"/>
  <c r="AR163"/>
  <c r="AU163"/>
  <c r="AT163"/>
  <c r="AA161"/>
  <c r="H161"/>
  <c r="N161"/>
  <c r="I160"/>
  <c r="D162"/>
  <c r="C162"/>
  <c r="B163"/>
  <c r="AS164" l="1"/>
  <c r="AY164"/>
  <c r="AX164"/>
  <c r="AO165"/>
  <c r="AV164"/>
  <c r="AQ164"/>
  <c r="AU164"/>
  <c r="AT164"/>
  <c r="AP164"/>
  <c r="AZ164" s="1"/>
  <c r="AR164"/>
  <c r="AW164"/>
  <c r="AA162"/>
  <c r="H162"/>
  <c r="N162"/>
  <c r="I161"/>
  <c r="D163"/>
  <c r="C163"/>
  <c r="B164"/>
  <c r="AS165" l="1"/>
  <c r="AY165"/>
  <c r="AX165"/>
  <c r="AO166"/>
  <c r="AQ165"/>
  <c r="AP165"/>
  <c r="AZ165" s="1"/>
  <c r="AR165"/>
  <c r="AW165"/>
  <c r="AV165"/>
  <c r="AU165"/>
  <c r="AT165"/>
  <c r="AA163"/>
  <c r="H163"/>
  <c r="N163"/>
  <c r="I162"/>
  <c r="D164"/>
  <c r="B165"/>
  <c r="C164"/>
  <c r="AS166" l="1"/>
  <c r="AY166"/>
  <c r="AX166"/>
  <c r="AO167"/>
  <c r="AT166"/>
  <c r="AU166"/>
  <c r="AQ166"/>
  <c r="AW166"/>
  <c r="AV166"/>
  <c r="AP166"/>
  <c r="AZ166" s="1"/>
  <c r="AR166"/>
  <c r="AA164"/>
  <c r="H164"/>
  <c r="N164"/>
  <c r="I163"/>
  <c r="D165"/>
  <c r="C165"/>
  <c r="B166"/>
  <c r="AS167" l="1"/>
  <c r="AX167"/>
  <c r="AY167"/>
  <c r="AO168"/>
  <c r="AW167"/>
  <c r="AQ167"/>
  <c r="AV167"/>
  <c r="AU167"/>
  <c r="AR167"/>
  <c r="AT167"/>
  <c r="AP167"/>
  <c r="AZ167" s="1"/>
  <c r="AA165"/>
  <c r="H165"/>
  <c r="N165"/>
  <c r="I164"/>
  <c r="B167"/>
  <c r="C166"/>
  <c r="D166"/>
  <c r="AS168" l="1"/>
  <c r="AY168"/>
  <c r="AX168"/>
  <c r="AO169"/>
  <c r="AT168"/>
  <c r="AW168"/>
  <c r="AV168"/>
  <c r="AR168"/>
  <c r="AP168"/>
  <c r="AZ168" s="1"/>
  <c r="AQ168"/>
  <c r="AU168"/>
  <c r="AA166"/>
  <c r="H166"/>
  <c r="N166"/>
  <c r="I165"/>
  <c r="B168"/>
  <c r="D167"/>
  <c r="C167"/>
  <c r="AS169" l="1"/>
  <c r="AY169"/>
  <c r="AX169"/>
  <c r="AO170"/>
  <c r="AU169"/>
  <c r="AW169"/>
  <c r="AP169"/>
  <c r="AZ169" s="1"/>
  <c r="AQ169"/>
  <c r="AR169"/>
  <c r="AV169"/>
  <c r="AT169"/>
  <c r="AA167"/>
  <c r="H167"/>
  <c r="N167"/>
  <c r="I166"/>
  <c r="D168"/>
  <c r="C168"/>
  <c r="B169"/>
  <c r="AS170" l="1"/>
  <c r="AY170"/>
  <c r="AX170"/>
  <c r="AO171"/>
  <c r="AP170"/>
  <c r="AZ170" s="1"/>
  <c r="AQ170"/>
  <c r="AW170"/>
  <c r="AU170"/>
  <c r="AR170"/>
  <c r="AT170"/>
  <c r="AV170"/>
  <c r="AA168"/>
  <c r="H168"/>
  <c r="N168"/>
  <c r="I167"/>
  <c r="C169"/>
  <c r="D169"/>
  <c r="B170"/>
  <c r="AS171" l="1"/>
  <c r="AX171"/>
  <c r="AY171"/>
  <c r="AO172"/>
  <c r="AP171"/>
  <c r="AZ171" s="1"/>
  <c r="AW171"/>
  <c r="AV171"/>
  <c r="AQ171"/>
  <c r="AU171"/>
  <c r="AT171"/>
  <c r="AR171"/>
  <c r="AA169"/>
  <c r="H169"/>
  <c r="N169"/>
  <c r="I168"/>
  <c r="B171"/>
  <c r="D170"/>
  <c r="C170"/>
  <c r="AS172" l="1"/>
  <c r="AY172"/>
  <c r="AX172"/>
  <c r="AO173"/>
  <c r="AV172"/>
  <c r="AQ172"/>
  <c r="AP172"/>
  <c r="AZ172" s="1"/>
  <c r="AR172"/>
  <c r="AT172"/>
  <c r="AW172"/>
  <c r="AU172"/>
  <c r="AA170"/>
  <c r="H170"/>
  <c r="N170"/>
  <c r="I169"/>
  <c r="B172"/>
  <c r="C171"/>
  <c r="D171"/>
  <c r="AS173" l="1"/>
  <c r="AY173"/>
  <c r="AX173"/>
  <c r="AO174"/>
  <c r="AQ173"/>
  <c r="AP173"/>
  <c r="AZ173" s="1"/>
  <c r="AV173"/>
  <c r="AU173"/>
  <c r="AR173"/>
  <c r="AW173"/>
  <c r="AT173"/>
  <c r="AA171"/>
  <c r="H171"/>
  <c r="N171"/>
  <c r="I170"/>
  <c r="C172"/>
  <c r="B173"/>
  <c r="D172"/>
  <c r="AS174" l="1"/>
  <c r="AY174"/>
  <c r="AX174"/>
  <c r="AO175"/>
  <c r="AT174"/>
  <c r="AU174"/>
  <c r="AR174"/>
  <c r="AW174"/>
  <c r="AV174"/>
  <c r="AP174"/>
  <c r="AZ174" s="1"/>
  <c r="AQ174"/>
  <c r="AA172"/>
  <c r="H172"/>
  <c r="N172"/>
  <c r="I171"/>
  <c r="D173"/>
  <c r="C173"/>
  <c r="B174"/>
  <c r="AS175" l="1"/>
  <c r="AX175"/>
  <c r="AY175"/>
  <c r="AO176"/>
  <c r="AW175"/>
  <c r="AU175"/>
  <c r="AT175"/>
  <c r="AQ175"/>
  <c r="AV175"/>
  <c r="AR175"/>
  <c r="AP175"/>
  <c r="AZ175" s="1"/>
  <c r="AA173"/>
  <c r="H173"/>
  <c r="N173"/>
  <c r="I172"/>
  <c r="C174"/>
  <c r="D174"/>
  <c r="B175"/>
  <c r="AS176" l="1"/>
  <c r="AY176"/>
  <c r="AX176"/>
  <c r="AO177"/>
  <c r="AQ176"/>
  <c r="AU176"/>
  <c r="AT176"/>
  <c r="AP176"/>
  <c r="AZ176" s="1"/>
  <c r="AW176"/>
  <c r="AV176"/>
  <c r="AR176"/>
  <c r="AA174"/>
  <c r="H174"/>
  <c r="N174"/>
  <c r="I173"/>
  <c r="B176"/>
  <c r="D175"/>
  <c r="C175"/>
  <c r="AS177" l="1"/>
  <c r="AY177"/>
  <c r="AX177"/>
  <c r="AO178"/>
  <c r="AU177"/>
  <c r="AQ177"/>
  <c r="AT177"/>
  <c r="AP177"/>
  <c r="AZ177" s="1"/>
  <c r="AR177"/>
  <c r="AW177"/>
  <c r="AV177"/>
  <c r="AA175"/>
  <c r="H175"/>
  <c r="N175"/>
  <c r="I174"/>
  <c r="D176"/>
  <c r="B177"/>
  <c r="C176"/>
  <c r="AS178" l="1"/>
  <c r="AY178"/>
  <c r="AX178"/>
  <c r="AO179"/>
  <c r="AP178"/>
  <c r="AZ178" s="1"/>
  <c r="AW178"/>
  <c r="AV178"/>
  <c r="AU178"/>
  <c r="AT178"/>
  <c r="AR178"/>
  <c r="AQ178"/>
  <c r="AA176"/>
  <c r="H176"/>
  <c r="N176"/>
  <c r="I175"/>
  <c r="D177"/>
  <c r="C177"/>
  <c r="B178"/>
  <c r="AS179" l="1"/>
  <c r="AX179"/>
  <c r="AY179"/>
  <c r="AO180"/>
  <c r="AP179"/>
  <c r="AZ179" s="1"/>
  <c r="AT179"/>
  <c r="AW179"/>
  <c r="AV179"/>
  <c r="AU179"/>
  <c r="AR179"/>
  <c r="AQ179"/>
  <c r="AA177"/>
  <c r="H177"/>
  <c r="N177"/>
  <c r="I176"/>
  <c r="B179"/>
  <c r="D178"/>
  <c r="C178"/>
  <c r="AS180" l="1"/>
  <c r="AY180"/>
  <c r="AX180"/>
  <c r="AO181"/>
  <c r="AV180"/>
  <c r="AQ180"/>
  <c r="AW180"/>
  <c r="AP180"/>
  <c r="AZ180" s="1"/>
  <c r="AR180"/>
  <c r="AU180"/>
  <c r="AT180"/>
  <c r="AA178"/>
  <c r="H178"/>
  <c r="N178"/>
  <c r="I177"/>
  <c r="D179"/>
  <c r="B180"/>
  <c r="C179"/>
  <c r="AS181" l="1"/>
  <c r="AY181"/>
  <c r="AX181"/>
  <c r="AO182"/>
  <c r="AQ181"/>
  <c r="AP181"/>
  <c r="AZ181" s="1"/>
  <c r="AU181"/>
  <c r="AR181"/>
  <c r="AT181"/>
  <c r="AW181"/>
  <c r="AV181"/>
  <c r="AA179"/>
  <c r="H179"/>
  <c r="N179"/>
  <c r="I178"/>
  <c r="C180"/>
  <c r="B181"/>
  <c r="D180"/>
  <c r="AS182" l="1"/>
  <c r="AY182"/>
  <c r="AX182"/>
  <c r="AO183"/>
  <c r="AT182"/>
  <c r="AW182"/>
  <c r="AP182"/>
  <c r="AZ182" s="1"/>
  <c r="AV182"/>
  <c r="AU182"/>
  <c r="AQ182"/>
  <c r="AR182"/>
  <c r="AA180"/>
  <c r="H180"/>
  <c r="N180"/>
  <c r="I179"/>
  <c r="D181"/>
  <c r="C181"/>
  <c r="B182"/>
  <c r="AS183" l="1"/>
  <c r="AX183"/>
  <c r="AY183"/>
  <c r="AO184"/>
  <c r="AW183"/>
  <c r="AP183"/>
  <c r="AZ183" s="1"/>
  <c r="AV183"/>
  <c r="AU183"/>
  <c r="AT183"/>
  <c r="AQ183"/>
  <c r="AR183"/>
  <c r="AA181"/>
  <c r="H181"/>
  <c r="N181"/>
  <c r="I180"/>
  <c r="B183"/>
  <c r="D182"/>
  <c r="C182"/>
  <c r="AS184" l="1"/>
  <c r="AY184"/>
  <c r="AX184"/>
  <c r="AO185"/>
  <c r="AV184"/>
  <c r="AU184"/>
  <c r="AQ184"/>
  <c r="AR184"/>
  <c r="AP184"/>
  <c r="AZ184" s="1"/>
  <c r="AW184"/>
  <c r="AT184"/>
  <c r="AA182"/>
  <c r="H182"/>
  <c r="N182"/>
  <c r="I181"/>
  <c r="B184"/>
  <c r="D183"/>
  <c r="C183"/>
  <c r="AS185" l="1"/>
  <c r="AY185"/>
  <c r="AX185"/>
  <c r="AO186"/>
  <c r="AU185"/>
  <c r="AQ185"/>
  <c r="AW185"/>
  <c r="AV185"/>
  <c r="AR185"/>
  <c r="AT185"/>
  <c r="AP185"/>
  <c r="AZ185" s="1"/>
  <c r="AA183"/>
  <c r="H183"/>
  <c r="N183"/>
  <c r="I182"/>
  <c r="D184"/>
  <c r="C184"/>
  <c r="B185"/>
  <c r="AS186" l="1"/>
  <c r="AY186"/>
  <c r="AX186"/>
  <c r="AO187"/>
  <c r="AP186"/>
  <c r="AZ186" s="1"/>
  <c r="AU186"/>
  <c r="AQ186"/>
  <c r="AT186"/>
  <c r="AV186"/>
  <c r="AW186"/>
  <c r="AR186"/>
  <c r="AA184"/>
  <c r="H184"/>
  <c r="N184"/>
  <c r="I183"/>
  <c r="C185"/>
  <c r="D185"/>
  <c r="B186"/>
  <c r="AS187" l="1"/>
  <c r="AX187"/>
  <c r="AY187"/>
  <c r="AO188"/>
  <c r="AP187"/>
  <c r="AZ187" s="1"/>
  <c r="AQ187"/>
  <c r="AW187"/>
  <c r="AU187"/>
  <c r="AT187"/>
  <c r="AR187"/>
  <c r="AV187"/>
  <c r="AA185"/>
  <c r="H185"/>
  <c r="N185"/>
  <c r="I184"/>
  <c r="D186"/>
  <c r="C186"/>
  <c r="B187"/>
  <c r="AS188" l="1"/>
  <c r="AY188"/>
  <c r="AX188"/>
  <c r="AO189"/>
  <c r="AV188"/>
  <c r="AQ188"/>
  <c r="AT188"/>
  <c r="AW188"/>
  <c r="AU188"/>
  <c r="AR188"/>
  <c r="AP188"/>
  <c r="AZ188" s="1"/>
  <c r="AA186"/>
  <c r="H186"/>
  <c r="N186"/>
  <c r="I185"/>
  <c r="B188"/>
  <c r="C187"/>
  <c r="D187"/>
  <c r="AS189" l="1"/>
  <c r="AY189"/>
  <c r="AX189"/>
  <c r="AO190"/>
  <c r="AQ189"/>
  <c r="AW189"/>
  <c r="AR189"/>
  <c r="AU189"/>
  <c r="AV189"/>
  <c r="AT189"/>
  <c r="AP189"/>
  <c r="AZ189" s="1"/>
  <c r="AA187"/>
  <c r="H187"/>
  <c r="N187"/>
  <c r="I186"/>
  <c r="C188"/>
  <c r="B189"/>
  <c r="D188"/>
  <c r="AS190" l="1"/>
  <c r="AY190"/>
  <c r="AX190"/>
  <c r="AO191"/>
  <c r="AT190"/>
  <c r="AQ190"/>
  <c r="AW190"/>
  <c r="AV190"/>
  <c r="AU190"/>
  <c r="AR190"/>
  <c r="AP190"/>
  <c r="AZ190" s="1"/>
  <c r="AA188"/>
  <c r="H188"/>
  <c r="N188"/>
  <c r="I187"/>
  <c r="C189"/>
  <c r="D189"/>
  <c r="B190"/>
  <c r="AS191" l="1"/>
  <c r="AX191"/>
  <c r="AY191"/>
  <c r="AO192"/>
  <c r="AW191"/>
  <c r="AV191"/>
  <c r="AP191"/>
  <c r="AZ191" s="1"/>
  <c r="AQ191"/>
  <c r="AU191"/>
  <c r="AR191"/>
  <c r="AT191"/>
  <c r="AA189"/>
  <c r="H189"/>
  <c r="N189"/>
  <c r="I188"/>
  <c r="B191"/>
  <c r="C190"/>
  <c r="D190"/>
  <c r="AS192" l="1"/>
  <c r="AY192"/>
  <c r="AX192"/>
  <c r="AO193"/>
  <c r="AP192"/>
  <c r="AZ192" s="1"/>
  <c r="AW192"/>
  <c r="AQ192"/>
  <c r="AR192"/>
  <c r="AV192"/>
  <c r="AU192"/>
  <c r="AT192"/>
  <c r="AA190"/>
  <c r="H190"/>
  <c r="N190"/>
  <c r="I189"/>
  <c r="B192"/>
  <c r="D191"/>
  <c r="C191"/>
  <c r="AS193" l="1"/>
  <c r="AY193"/>
  <c r="AX193"/>
  <c r="AO194"/>
  <c r="AU193"/>
  <c r="AP193"/>
  <c r="AZ193" s="1"/>
  <c r="AW193"/>
  <c r="AV193"/>
  <c r="AT193"/>
  <c r="AQ193"/>
  <c r="AR193"/>
  <c r="AA191"/>
  <c r="H191"/>
  <c r="N191"/>
  <c r="I190"/>
  <c r="D192"/>
  <c r="C192"/>
  <c r="B193"/>
  <c r="AS194" l="1"/>
  <c r="AY194"/>
  <c r="AX194"/>
  <c r="AO195"/>
  <c r="AP194"/>
  <c r="AZ194" s="1"/>
  <c r="AW194"/>
  <c r="AV194"/>
  <c r="AR194"/>
  <c r="AT194"/>
  <c r="AU194"/>
  <c r="AQ194"/>
  <c r="AA192"/>
  <c r="H192"/>
  <c r="N192"/>
  <c r="I191"/>
  <c r="D193"/>
  <c r="C193"/>
  <c r="B194"/>
  <c r="AS195" l="1"/>
  <c r="AX195"/>
  <c r="AY195"/>
  <c r="AO196"/>
  <c r="AP195"/>
  <c r="AZ195" s="1"/>
  <c r="AV195"/>
  <c r="AU195"/>
  <c r="AQ195"/>
  <c r="AW195"/>
  <c r="AT195"/>
  <c r="AR195"/>
  <c r="AA193"/>
  <c r="H193"/>
  <c r="N193"/>
  <c r="I192"/>
  <c r="B195"/>
  <c r="C194"/>
  <c r="D194"/>
  <c r="AS196" l="1"/>
  <c r="AY196"/>
  <c r="AX196"/>
  <c r="AO197"/>
  <c r="AV196"/>
  <c r="AQ196"/>
  <c r="AR196"/>
  <c r="AP196"/>
  <c r="AZ196" s="1"/>
  <c r="AW196"/>
  <c r="AU196"/>
  <c r="AT196"/>
  <c r="AA194"/>
  <c r="H194"/>
  <c r="N194"/>
  <c r="I193"/>
  <c r="D195"/>
  <c r="C195"/>
  <c r="B196"/>
  <c r="AS197" l="1"/>
  <c r="AY197"/>
  <c r="AX197"/>
  <c r="AO198"/>
  <c r="AQ197"/>
  <c r="AU197"/>
  <c r="AT197"/>
  <c r="AR197"/>
  <c r="AP197"/>
  <c r="AZ197" s="1"/>
  <c r="AW197"/>
  <c r="AV197"/>
  <c r="AA195"/>
  <c r="H195"/>
  <c r="N195"/>
  <c r="I194"/>
  <c r="D196"/>
  <c r="B197"/>
  <c r="C196"/>
  <c r="AS198" l="1"/>
  <c r="AY198"/>
  <c r="AX198"/>
  <c r="AO199"/>
  <c r="AT198"/>
  <c r="AQ198"/>
  <c r="AP198"/>
  <c r="AZ198" s="1"/>
  <c r="AU198"/>
  <c r="AW198"/>
  <c r="AV198"/>
  <c r="AR198"/>
  <c r="AA196"/>
  <c r="H196"/>
  <c r="N196"/>
  <c r="I195"/>
  <c r="D197"/>
  <c r="B198"/>
  <c r="C197"/>
  <c r="AS199" l="1"/>
  <c r="AX199"/>
  <c r="AY199"/>
  <c r="AO200"/>
  <c r="AW199"/>
  <c r="AQ199"/>
  <c r="AT199"/>
  <c r="AU199"/>
  <c r="AR199"/>
  <c r="AP199"/>
  <c r="AZ199" s="1"/>
  <c r="AV199"/>
  <c r="AA197"/>
  <c r="H197"/>
  <c r="N197"/>
  <c r="I196"/>
  <c r="B199"/>
  <c r="C198"/>
  <c r="D198"/>
  <c r="AS200" l="1"/>
  <c r="AY200"/>
  <c r="AX200"/>
  <c r="AO201"/>
  <c r="AW200"/>
  <c r="AV200"/>
  <c r="AU200"/>
  <c r="AT200"/>
  <c r="AR200"/>
  <c r="AP200"/>
  <c r="AZ200" s="1"/>
  <c r="AQ200"/>
  <c r="AA198"/>
  <c r="H198"/>
  <c r="N198"/>
  <c r="I197"/>
  <c r="B200"/>
  <c r="D199"/>
  <c r="C199"/>
  <c r="AS201" l="1"/>
  <c r="AY201"/>
  <c r="AX201"/>
  <c r="AO202"/>
  <c r="AU201"/>
  <c r="AP201"/>
  <c r="AZ201" s="1"/>
  <c r="AW201"/>
  <c r="AV201"/>
  <c r="AR201"/>
  <c r="AQ201"/>
  <c r="AT201"/>
  <c r="AA199"/>
  <c r="H199"/>
  <c r="N199"/>
  <c r="I198"/>
  <c r="D200"/>
  <c r="C200"/>
  <c r="B201"/>
  <c r="AS202" l="1"/>
  <c r="AY202"/>
  <c r="AX202"/>
  <c r="AO203"/>
  <c r="AP202"/>
  <c r="AZ202" s="1"/>
  <c r="AW202"/>
  <c r="AV202"/>
  <c r="AQ202"/>
  <c r="AU202"/>
  <c r="AR202"/>
  <c r="AT202"/>
  <c r="AA200"/>
  <c r="H200"/>
  <c r="N200"/>
  <c r="I199"/>
  <c r="C201"/>
  <c r="D201"/>
  <c r="B202"/>
  <c r="AS203" l="1"/>
  <c r="AX203"/>
  <c r="AY203"/>
  <c r="AO204"/>
  <c r="AP203"/>
  <c r="AZ203" s="1"/>
  <c r="AU203"/>
  <c r="AQ203"/>
  <c r="AT203"/>
  <c r="AV203"/>
  <c r="AR203"/>
  <c r="AW203"/>
  <c r="AA201"/>
  <c r="H201"/>
  <c r="N201"/>
  <c r="I200"/>
  <c r="D202"/>
  <c r="C202"/>
  <c r="B203"/>
  <c r="AS204" l="1"/>
  <c r="AY204"/>
  <c r="AX204"/>
  <c r="AO205"/>
  <c r="AV204"/>
  <c r="AQ204"/>
  <c r="AW204"/>
  <c r="AP204"/>
  <c r="AZ204" s="1"/>
  <c r="AU204"/>
  <c r="AR204"/>
  <c r="AT204"/>
  <c r="AA202"/>
  <c r="H202"/>
  <c r="N202"/>
  <c r="I201"/>
  <c r="B204"/>
  <c r="C203"/>
  <c r="D203"/>
  <c r="AS205" l="1"/>
  <c r="AY205"/>
  <c r="AX205"/>
  <c r="AO206"/>
  <c r="AQ205"/>
  <c r="AP205"/>
  <c r="AZ205" s="1"/>
  <c r="AV205"/>
  <c r="AR205"/>
  <c r="AU205"/>
  <c r="AT205"/>
  <c r="AW205"/>
  <c r="AA203"/>
  <c r="H203"/>
  <c r="N203"/>
  <c r="I202"/>
  <c r="C204"/>
  <c r="B205"/>
  <c r="D204"/>
  <c r="AS206" l="1"/>
  <c r="AY206"/>
  <c r="AX206"/>
  <c r="AO207"/>
  <c r="AT206"/>
  <c r="AV206"/>
  <c r="AU206"/>
  <c r="AQ206"/>
  <c r="AW206"/>
  <c r="AR206"/>
  <c r="AP206"/>
  <c r="AZ206" s="1"/>
  <c r="AA204"/>
  <c r="H204"/>
  <c r="N204"/>
  <c r="I203"/>
  <c r="C205"/>
  <c r="D205"/>
  <c r="B206"/>
  <c r="AS207" l="1"/>
  <c r="AX207"/>
  <c r="AY207"/>
  <c r="AO208"/>
  <c r="AW207"/>
  <c r="AQ207"/>
  <c r="AV207"/>
  <c r="AU207"/>
  <c r="AR207"/>
  <c r="AP207"/>
  <c r="AZ207" s="1"/>
  <c r="AT207"/>
  <c r="AA205"/>
  <c r="H205"/>
  <c r="N205"/>
  <c r="I204"/>
  <c r="D206"/>
  <c r="C206"/>
  <c r="B207"/>
  <c r="AS208" l="1"/>
  <c r="AY208"/>
  <c r="AX208"/>
  <c r="AO209"/>
  <c r="AU208"/>
  <c r="AQ208"/>
  <c r="AT208"/>
  <c r="AP208"/>
  <c r="AZ208" s="1"/>
  <c r="AW208"/>
  <c r="AV208"/>
  <c r="AR208"/>
  <c r="AA206"/>
  <c r="H206"/>
  <c r="N206"/>
  <c r="I205"/>
  <c r="B208"/>
  <c r="C207"/>
  <c r="D207"/>
  <c r="AS209" l="1"/>
  <c r="AY209"/>
  <c r="AX209"/>
  <c r="AO210"/>
  <c r="AU209"/>
  <c r="AQ209"/>
  <c r="AP209"/>
  <c r="AZ209" s="1"/>
  <c r="AW209"/>
  <c r="AR209"/>
  <c r="AV209"/>
  <c r="AT209"/>
  <c r="AA207"/>
  <c r="H207"/>
  <c r="N207"/>
  <c r="I206"/>
  <c r="D208"/>
  <c r="C208"/>
  <c r="B209"/>
  <c r="AS210" l="1"/>
  <c r="AY210"/>
  <c r="AX210"/>
  <c r="AO211"/>
  <c r="AP210"/>
  <c r="AZ210" s="1"/>
  <c r="AT210"/>
  <c r="AV210"/>
  <c r="AU210"/>
  <c r="AW210"/>
  <c r="AR210"/>
  <c r="AQ210"/>
  <c r="AA208"/>
  <c r="H208"/>
  <c r="N208"/>
  <c r="I207"/>
  <c r="D209"/>
  <c r="C209"/>
  <c r="B210"/>
  <c r="AS211" l="1"/>
  <c r="AX211"/>
  <c r="AY211"/>
  <c r="AO212"/>
  <c r="AP211"/>
  <c r="AZ211" s="1"/>
  <c r="AW211"/>
  <c r="AT211"/>
  <c r="AQ211"/>
  <c r="AR211"/>
  <c r="AV211"/>
  <c r="AU211"/>
  <c r="AA209"/>
  <c r="H209"/>
  <c r="N209"/>
  <c r="I208"/>
  <c r="D210"/>
  <c r="C210"/>
  <c r="B211"/>
  <c r="AS212" l="1"/>
  <c r="AY212"/>
  <c r="AX212"/>
  <c r="AO213"/>
  <c r="AV212"/>
  <c r="AQ212"/>
  <c r="AP212"/>
  <c r="AZ212" s="1"/>
  <c r="AW212"/>
  <c r="AR212"/>
  <c r="AU212"/>
  <c r="AT212"/>
  <c r="AA210"/>
  <c r="H210"/>
  <c r="N210"/>
  <c r="I209"/>
  <c r="D211"/>
  <c r="B212"/>
  <c r="C211"/>
  <c r="AS213" l="1"/>
  <c r="AY213"/>
  <c r="AX213"/>
  <c r="AO214"/>
  <c r="AQ213"/>
  <c r="AW213"/>
  <c r="AV213"/>
  <c r="AP213"/>
  <c r="AZ213" s="1"/>
  <c r="AR213"/>
  <c r="AT213"/>
  <c r="AU213"/>
  <c r="AA211"/>
  <c r="H211"/>
  <c r="N211"/>
  <c r="I210"/>
  <c r="C212"/>
  <c r="D212"/>
  <c r="B213"/>
  <c r="AS214" l="1"/>
  <c r="AY214"/>
  <c r="AX214"/>
  <c r="AO215"/>
  <c r="AT214"/>
  <c r="AP214"/>
  <c r="AZ214" s="1"/>
  <c r="AW214"/>
  <c r="AV214"/>
  <c r="AU214"/>
  <c r="AR214"/>
  <c r="AQ214"/>
  <c r="AA212"/>
  <c r="H212"/>
  <c r="N212"/>
  <c r="I211"/>
  <c r="D213"/>
  <c r="C213"/>
  <c r="B214"/>
  <c r="AS215" l="1"/>
  <c r="AY215"/>
  <c r="AX215"/>
  <c r="AO216"/>
  <c r="AW215"/>
  <c r="AP215"/>
  <c r="AZ215" s="1"/>
  <c r="AV215"/>
  <c r="AU215"/>
  <c r="AT215"/>
  <c r="AR215"/>
  <c r="AQ215"/>
  <c r="AA213"/>
  <c r="H213"/>
  <c r="N213"/>
  <c r="I212"/>
  <c r="B215"/>
  <c r="D214"/>
  <c r="C214"/>
  <c r="AS216" l="1"/>
  <c r="AY216"/>
  <c r="AX216"/>
  <c r="AO217"/>
  <c r="AP216"/>
  <c r="AZ216" s="1"/>
  <c r="AQ216"/>
  <c r="AR216"/>
  <c r="AW216"/>
  <c r="AV216"/>
  <c r="AU216"/>
  <c r="AT216"/>
  <c r="AA214"/>
  <c r="H214"/>
  <c r="N214"/>
  <c r="I213"/>
  <c r="B216"/>
  <c r="D215"/>
  <c r="C215"/>
  <c r="AS217" l="1"/>
  <c r="AY217"/>
  <c r="AX217"/>
  <c r="AO218"/>
  <c r="AU217"/>
  <c r="AV217"/>
  <c r="AT217"/>
  <c r="AQ217"/>
  <c r="AW217"/>
  <c r="AP217"/>
  <c r="AZ217" s="1"/>
  <c r="AR217"/>
  <c r="AA215"/>
  <c r="H215"/>
  <c r="N215"/>
  <c r="I214"/>
  <c r="D216"/>
  <c r="C216"/>
  <c r="B217"/>
  <c r="AS218" l="1"/>
  <c r="AY218"/>
  <c r="AX218"/>
  <c r="AO219"/>
  <c r="AP218"/>
  <c r="AZ218" s="1"/>
  <c r="AQ218"/>
  <c r="AV218"/>
  <c r="AU218"/>
  <c r="AT218"/>
  <c r="AW218"/>
  <c r="AR218"/>
  <c r="AA216"/>
  <c r="H216"/>
  <c r="N216"/>
  <c r="I215"/>
  <c r="C217"/>
  <c r="D217"/>
  <c r="B218"/>
  <c r="AS219" l="1"/>
  <c r="AX219"/>
  <c r="AY219"/>
  <c r="AO220"/>
  <c r="AP219"/>
  <c r="AZ219" s="1"/>
  <c r="AQ219"/>
  <c r="AU219"/>
  <c r="AT219"/>
  <c r="AW219"/>
  <c r="AR219"/>
  <c r="AV219"/>
  <c r="AA217"/>
  <c r="H217"/>
  <c r="N217"/>
  <c r="I216"/>
  <c r="D218"/>
  <c r="C218"/>
  <c r="B219"/>
  <c r="AS220" l="1"/>
  <c r="AY220"/>
  <c r="AX220"/>
  <c r="AO221"/>
  <c r="AV220"/>
  <c r="AQ220"/>
  <c r="AT220"/>
  <c r="AR220"/>
  <c r="AW220"/>
  <c r="AU220"/>
  <c r="AP220"/>
  <c r="AZ220" s="1"/>
  <c r="AA218"/>
  <c r="H218"/>
  <c r="N218"/>
  <c r="I217"/>
  <c r="B220"/>
  <c r="C219"/>
  <c r="D219"/>
  <c r="AS221" l="1"/>
  <c r="AY221"/>
  <c r="AX221"/>
  <c r="AO222"/>
  <c r="AQ221"/>
  <c r="AT221"/>
  <c r="AR221"/>
  <c r="AW221"/>
  <c r="AV221"/>
  <c r="AU221"/>
  <c r="AP221"/>
  <c r="AZ221" s="1"/>
  <c r="AA219"/>
  <c r="H219"/>
  <c r="N219"/>
  <c r="I218"/>
  <c r="C220"/>
  <c r="B221"/>
  <c r="D220"/>
  <c r="AS222" l="1"/>
  <c r="AY222"/>
  <c r="AX222"/>
  <c r="AO223"/>
  <c r="AT222"/>
  <c r="AW222"/>
  <c r="AV222"/>
  <c r="AU222"/>
  <c r="AQ222"/>
  <c r="AR222"/>
  <c r="AP222"/>
  <c r="AZ222" s="1"/>
  <c r="AA220"/>
  <c r="H220"/>
  <c r="N220"/>
  <c r="I219"/>
  <c r="D221"/>
  <c r="B222"/>
  <c r="C221"/>
  <c r="AS223" l="1"/>
  <c r="AX223"/>
  <c r="AY223"/>
  <c r="AO224"/>
  <c r="AW223"/>
  <c r="AP223"/>
  <c r="AZ223" s="1"/>
  <c r="AQ223"/>
  <c r="AT223"/>
  <c r="AR223"/>
  <c r="AV223"/>
  <c r="AU223"/>
  <c r="AA221"/>
  <c r="H221"/>
  <c r="N221"/>
  <c r="I220"/>
  <c r="C222"/>
  <c r="B223"/>
  <c r="D222"/>
  <c r="AS224" l="1"/>
  <c r="AY224"/>
  <c r="AX224"/>
  <c r="AO225"/>
  <c r="AW224"/>
  <c r="AP224"/>
  <c r="AZ224" s="1"/>
  <c r="AV224"/>
  <c r="AQ224"/>
  <c r="AU224"/>
  <c r="AT224"/>
  <c r="AR224"/>
  <c r="AA222"/>
  <c r="H222"/>
  <c r="N222"/>
  <c r="I221"/>
  <c r="B224"/>
  <c r="D223"/>
  <c r="C223"/>
  <c r="AS225" l="1"/>
  <c r="AY225"/>
  <c r="AX225"/>
  <c r="AO226"/>
  <c r="AU225"/>
  <c r="AP225"/>
  <c r="AZ225" s="1"/>
  <c r="AT225"/>
  <c r="AR225"/>
  <c r="AV225"/>
  <c r="AW225"/>
  <c r="AQ225"/>
  <c r="AA223"/>
  <c r="H223"/>
  <c r="N223"/>
  <c r="I222"/>
  <c r="D224"/>
  <c r="C224"/>
  <c r="B225"/>
  <c r="AS226" l="1"/>
  <c r="AY226"/>
  <c r="AX226"/>
  <c r="AO227"/>
  <c r="AP226"/>
  <c r="AZ226" s="1"/>
  <c r="AV226"/>
  <c r="AU226"/>
  <c r="AT226"/>
  <c r="AR226"/>
  <c r="AQ226"/>
  <c r="AW226"/>
  <c r="AA224"/>
  <c r="H224"/>
  <c r="N224"/>
  <c r="I223"/>
  <c r="D225"/>
  <c r="C225"/>
  <c r="B226"/>
  <c r="AS227" l="1"/>
  <c r="AX227"/>
  <c r="AY227"/>
  <c r="AO228"/>
  <c r="AP227"/>
  <c r="AZ227" s="1"/>
  <c r="AQ227"/>
  <c r="AV227"/>
  <c r="AU227"/>
  <c r="AT227"/>
  <c r="AR227"/>
  <c r="AW227"/>
  <c r="AA225"/>
  <c r="H225"/>
  <c r="N225"/>
  <c r="I224"/>
  <c r="D226"/>
  <c r="C226"/>
  <c r="B227"/>
  <c r="AS228" l="1"/>
  <c r="AY228"/>
  <c r="AX228"/>
  <c r="AO229"/>
  <c r="AV228"/>
  <c r="AQ228"/>
  <c r="AU228"/>
  <c r="AT228"/>
  <c r="AR228"/>
  <c r="AP228"/>
  <c r="AZ228" s="1"/>
  <c r="AW228"/>
  <c r="AA226"/>
  <c r="H226"/>
  <c r="N226"/>
  <c r="I225"/>
  <c r="D227"/>
  <c r="C227"/>
  <c r="B228"/>
  <c r="AS229" l="1"/>
  <c r="AY229"/>
  <c r="AX229"/>
  <c r="AO230"/>
  <c r="AQ229"/>
  <c r="AW229"/>
  <c r="AR229"/>
  <c r="AV229"/>
  <c r="AP229"/>
  <c r="AZ229" s="1"/>
  <c r="AU229"/>
  <c r="AT229"/>
  <c r="AA227"/>
  <c r="H227"/>
  <c r="N227"/>
  <c r="I226"/>
  <c r="C228"/>
  <c r="D228"/>
  <c r="B229"/>
  <c r="AS230" l="1"/>
  <c r="AY230"/>
  <c r="AX230"/>
  <c r="AO231"/>
  <c r="AT230"/>
  <c r="AU230"/>
  <c r="AQ230"/>
  <c r="AP230"/>
  <c r="AZ230" s="1"/>
  <c r="AW230"/>
  <c r="AV230"/>
  <c r="AR230"/>
  <c r="AA228"/>
  <c r="H228"/>
  <c r="N228"/>
  <c r="I227"/>
  <c r="D229"/>
  <c r="B230"/>
  <c r="C229"/>
  <c r="AS231" l="1"/>
  <c r="AX231"/>
  <c r="AY231"/>
  <c r="AO232"/>
  <c r="AW231"/>
  <c r="AQ231"/>
  <c r="AP231"/>
  <c r="AZ231" s="1"/>
  <c r="AV231"/>
  <c r="AR231"/>
  <c r="AU231"/>
  <c r="AT231"/>
  <c r="AA229"/>
  <c r="H229"/>
  <c r="N229"/>
  <c r="I228"/>
  <c r="B231"/>
  <c r="C230"/>
  <c r="D230"/>
  <c r="AS232" l="1"/>
  <c r="AY232"/>
  <c r="AX232"/>
  <c r="AO233"/>
  <c r="AT232"/>
  <c r="AV232"/>
  <c r="AU232"/>
  <c r="AR232"/>
  <c r="AP232"/>
  <c r="AZ232" s="1"/>
  <c r="AW232"/>
  <c r="AQ232"/>
  <c r="AA230"/>
  <c r="H230"/>
  <c r="N230"/>
  <c r="I229"/>
  <c r="B232"/>
  <c r="D231"/>
  <c r="C231"/>
  <c r="AS233" l="1"/>
  <c r="AY233"/>
  <c r="AX233"/>
  <c r="AO234"/>
  <c r="AW233"/>
  <c r="AV233"/>
  <c r="AP233"/>
  <c r="AZ233" s="1"/>
  <c r="AR233"/>
  <c r="AU233"/>
  <c r="AT233"/>
  <c r="AQ233"/>
  <c r="AA231"/>
  <c r="H231"/>
  <c r="N231"/>
  <c r="I230"/>
  <c r="D232"/>
  <c r="C232"/>
  <c r="B233"/>
  <c r="AS234" l="1"/>
  <c r="AY234"/>
  <c r="AX234"/>
  <c r="AO235"/>
  <c r="AP234"/>
  <c r="AZ234" s="1"/>
  <c r="AV234"/>
  <c r="AU234"/>
  <c r="AT234"/>
  <c r="AR234"/>
  <c r="AQ234"/>
  <c r="AW234"/>
  <c r="AA232"/>
  <c r="H232"/>
  <c r="N232"/>
  <c r="I231"/>
  <c r="B234"/>
  <c r="D233"/>
  <c r="C233"/>
  <c r="AS235" l="1"/>
  <c r="AY235"/>
  <c r="AX235"/>
  <c r="AO236"/>
  <c r="AP235"/>
  <c r="AZ235" s="1"/>
  <c r="AU235"/>
  <c r="AT235"/>
  <c r="AQ235"/>
  <c r="AW235"/>
  <c r="AR235"/>
  <c r="AV235"/>
  <c r="AA233"/>
  <c r="H233"/>
  <c r="N233"/>
  <c r="I232"/>
  <c r="D234"/>
  <c r="C234"/>
  <c r="B235"/>
  <c r="AS236" l="1"/>
  <c r="AY236"/>
  <c r="AX236"/>
  <c r="AO237"/>
  <c r="AQ236"/>
  <c r="AP236"/>
  <c r="AZ236" s="1"/>
  <c r="AW236"/>
  <c r="AV236"/>
  <c r="AU236"/>
  <c r="AR236"/>
  <c r="AT236"/>
  <c r="AA234"/>
  <c r="H234"/>
  <c r="N234"/>
  <c r="I233"/>
  <c r="B236"/>
  <c r="C235"/>
  <c r="D235"/>
  <c r="AS237" l="1"/>
  <c r="AY237"/>
  <c r="AX237"/>
  <c r="AO238"/>
  <c r="AQ237"/>
  <c r="AP237"/>
  <c r="AZ237" s="1"/>
  <c r="AR237"/>
  <c r="AV237"/>
  <c r="AU237"/>
  <c r="AT237"/>
  <c r="AW237"/>
  <c r="AA235"/>
  <c r="H235"/>
  <c r="N235"/>
  <c r="I234"/>
  <c r="C236"/>
  <c r="B237"/>
  <c r="D236"/>
  <c r="AS238" l="1"/>
  <c r="AY238"/>
  <c r="AX238"/>
  <c r="AO239"/>
  <c r="AV238"/>
  <c r="AU238"/>
  <c r="AQ238"/>
  <c r="AW238"/>
  <c r="AT238"/>
  <c r="AR238"/>
  <c r="AP238"/>
  <c r="AZ238" s="1"/>
  <c r="AA236"/>
  <c r="H236"/>
  <c r="N236"/>
  <c r="I235"/>
  <c r="D237"/>
  <c r="C237"/>
  <c r="B238"/>
  <c r="AS239" l="1"/>
  <c r="AX239"/>
  <c r="AY239"/>
  <c r="AO240"/>
  <c r="AQ239"/>
  <c r="AR239"/>
  <c r="AP239"/>
  <c r="AZ239" s="1"/>
  <c r="AV239"/>
  <c r="AW239"/>
  <c r="AU239"/>
  <c r="AT239"/>
  <c r="AA237"/>
  <c r="H237"/>
  <c r="N237"/>
  <c r="I236"/>
  <c r="D238"/>
  <c r="C238"/>
  <c r="B239"/>
  <c r="AS240" l="1"/>
  <c r="AY240"/>
  <c r="AX240"/>
  <c r="AO241"/>
  <c r="AT240"/>
  <c r="AQ240"/>
  <c r="AW240"/>
  <c r="AV240"/>
  <c r="AP240"/>
  <c r="AZ240" s="1"/>
  <c r="AU240"/>
  <c r="AR240"/>
  <c r="AA238"/>
  <c r="H238"/>
  <c r="N238"/>
  <c r="I237"/>
  <c r="B240"/>
  <c r="C239"/>
  <c r="D239"/>
  <c r="AS241" l="1"/>
  <c r="AY241"/>
  <c r="AX241"/>
  <c r="AO242"/>
  <c r="AQ241"/>
  <c r="AW241"/>
  <c r="AV241"/>
  <c r="AT241"/>
  <c r="AR241"/>
  <c r="AP241"/>
  <c r="AZ241" s="1"/>
  <c r="AU241"/>
  <c r="AA239"/>
  <c r="H239"/>
  <c r="N239"/>
  <c r="I238"/>
  <c r="D240"/>
  <c r="B241"/>
  <c r="C240"/>
  <c r="AS242" l="1"/>
  <c r="AY242"/>
  <c r="AX242"/>
  <c r="AO243"/>
  <c r="AP242"/>
  <c r="AZ242" s="1"/>
  <c r="AQ242"/>
  <c r="AW242"/>
  <c r="AV242"/>
  <c r="AU242"/>
  <c r="AR242"/>
  <c r="AT242"/>
  <c r="AA240"/>
  <c r="H240"/>
  <c r="N240"/>
  <c r="I239"/>
  <c r="D241"/>
  <c r="C241"/>
  <c r="B242"/>
  <c r="AS243" l="1"/>
  <c r="AY243"/>
  <c r="AX243"/>
  <c r="AO244"/>
  <c r="AP243"/>
  <c r="AZ243" s="1"/>
  <c r="AU243"/>
  <c r="AT243"/>
  <c r="AR243"/>
  <c r="AQ243"/>
  <c r="AW243"/>
  <c r="AV243"/>
  <c r="AA241"/>
  <c r="H241"/>
  <c r="N241"/>
  <c r="I240"/>
  <c r="D242"/>
  <c r="C242"/>
  <c r="B243"/>
  <c r="AS244" l="1"/>
  <c r="AY244"/>
  <c r="AX244"/>
  <c r="AO245"/>
  <c r="AQ244"/>
  <c r="AW244"/>
  <c r="AR244"/>
  <c r="AP244"/>
  <c r="AZ244" s="1"/>
  <c r="AV244"/>
  <c r="AT244"/>
  <c r="AU244"/>
  <c r="AA242"/>
  <c r="H242"/>
  <c r="N242"/>
  <c r="I241"/>
  <c r="D243"/>
  <c r="B244"/>
  <c r="C243"/>
  <c r="AS245" l="1"/>
  <c r="AY245"/>
  <c r="AX245"/>
  <c r="AO246"/>
  <c r="AQ245"/>
  <c r="AP245"/>
  <c r="AZ245" s="1"/>
  <c r="AU245"/>
  <c r="AR245"/>
  <c r="AT245"/>
  <c r="AW245"/>
  <c r="AV245"/>
  <c r="AA243"/>
  <c r="H243"/>
  <c r="N243"/>
  <c r="I242"/>
  <c r="C244"/>
  <c r="B245"/>
  <c r="D244"/>
  <c r="AS246" l="1"/>
  <c r="AY246"/>
  <c r="AX246"/>
  <c r="AO247"/>
  <c r="AV246"/>
  <c r="AP246"/>
  <c r="AZ246" s="1"/>
  <c r="AU246"/>
  <c r="AQ246"/>
  <c r="AT246"/>
  <c r="AR246"/>
  <c r="AW246"/>
  <c r="AA244"/>
  <c r="H244"/>
  <c r="N244"/>
  <c r="I243"/>
  <c r="D245"/>
  <c r="C245"/>
  <c r="B246"/>
  <c r="AS247" l="1"/>
  <c r="AX247"/>
  <c r="AY247"/>
  <c r="AO248"/>
  <c r="AP247"/>
  <c r="AZ247" s="1"/>
  <c r="AU247"/>
  <c r="AT247"/>
  <c r="AQ247"/>
  <c r="AW247"/>
  <c r="AR247"/>
  <c r="AV247"/>
  <c r="AA245"/>
  <c r="H245"/>
  <c r="N245"/>
  <c r="I244"/>
  <c r="B247"/>
  <c r="C246"/>
  <c r="D246"/>
  <c r="AS248" l="1"/>
  <c r="AY248"/>
  <c r="AX248"/>
  <c r="AO249"/>
  <c r="AT248"/>
  <c r="AP248"/>
  <c r="AZ248" s="1"/>
  <c r="AR248"/>
  <c r="AW248"/>
  <c r="AV248"/>
  <c r="AQ248"/>
  <c r="AU248"/>
  <c r="AA246"/>
  <c r="H246"/>
  <c r="N246"/>
  <c r="I245"/>
  <c r="B248"/>
  <c r="D247"/>
  <c r="C247"/>
  <c r="AS249" l="1"/>
  <c r="AY249"/>
  <c r="AX249"/>
  <c r="AO250"/>
  <c r="AW249"/>
  <c r="AV249"/>
  <c r="AQ249"/>
  <c r="AP249"/>
  <c r="AZ249" s="1"/>
  <c r="AU249"/>
  <c r="AT249"/>
  <c r="AR249"/>
  <c r="AA247"/>
  <c r="H247"/>
  <c r="N247"/>
  <c r="I246"/>
  <c r="D248"/>
  <c r="C248"/>
  <c r="B249"/>
  <c r="AS250" l="1"/>
  <c r="AY250"/>
  <c r="AX250"/>
  <c r="AO251"/>
  <c r="AP250"/>
  <c r="AZ250" s="1"/>
  <c r="AQ250"/>
  <c r="AW250"/>
  <c r="AV250"/>
  <c r="AU250"/>
  <c r="AT250"/>
  <c r="AR250"/>
  <c r="AA248"/>
  <c r="H248"/>
  <c r="N248"/>
  <c r="I247"/>
  <c r="D249"/>
  <c r="C249"/>
  <c r="B250"/>
  <c r="AS251" l="1"/>
  <c r="AY251"/>
  <c r="AX251"/>
  <c r="AO252"/>
  <c r="AP251"/>
  <c r="AZ251" s="1"/>
  <c r="AQ251"/>
  <c r="AU251"/>
  <c r="AT251"/>
  <c r="AW251"/>
  <c r="AV251"/>
  <c r="AR251"/>
  <c r="AA249"/>
  <c r="H249"/>
  <c r="N249"/>
  <c r="I248"/>
  <c r="D250"/>
  <c r="B251"/>
  <c r="C250"/>
  <c r="AS252" l="1"/>
  <c r="AY252"/>
  <c r="AX252"/>
  <c r="AO253"/>
  <c r="AQ252"/>
  <c r="AW252"/>
  <c r="AR252"/>
  <c r="AV252"/>
  <c r="AU252"/>
  <c r="AP252"/>
  <c r="AZ252" s="1"/>
  <c r="AT252"/>
  <c r="AA250"/>
  <c r="H250"/>
  <c r="N250"/>
  <c r="I249"/>
  <c r="B252"/>
  <c r="C251"/>
  <c r="D251"/>
  <c r="AS253" l="1"/>
  <c r="AY253"/>
  <c r="AX253"/>
  <c r="AO254"/>
  <c r="AQ253"/>
  <c r="AW253"/>
  <c r="AR253"/>
  <c r="AV253"/>
  <c r="AU253"/>
  <c r="AT253"/>
  <c r="AP253"/>
  <c r="AZ253" s="1"/>
  <c r="AA251"/>
  <c r="H251"/>
  <c r="N251"/>
  <c r="I250"/>
  <c r="C252"/>
  <c r="B253"/>
  <c r="D252"/>
  <c r="AS254" l="1"/>
  <c r="AY254"/>
  <c r="AX254"/>
  <c r="AO255"/>
  <c r="AV254"/>
  <c r="AU254"/>
  <c r="AW254"/>
  <c r="AT254"/>
  <c r="AR254"/>
  <c r="AP254"/>
  <c r="AZ254" s="1"/>
  <c r="AQ254"/>
  <c r="AA252"/>
  <c r="H252"/>
  <c r="N252"/>
  <c r="I251"/>
  <c r="D253"/>
  <c r="C253"/>
  <c r="B254"/>
  <c r="AS255" l="1"/>
  <c r="AY255"/>
  <c r="AX255"/>
  <c r="AO256"/>
  <c r="AP255"/>
  <c r="AZ255" s="1"/>
  <c r="AW255"/>
  <c r="AV255"/>
  <c r="AQ255"/>
  <c r="AU255"/>
  <c r="AR255"/>
  <c r="AT255"/>
  <c r="AA253"/>
  <c r="H253"/>
  <c r="N253"/>
  <c r="I252"/>
  <c r="B255"/>
  <c r="D254"/>
  <c r="C254"/>
  <c r="AS256" l="1"/>
  <c r="AY256"/>
  <c r="AX256"/>
  <c r="AO257"/>
  <c r="AT256"/>
  <c r="AP256"/>
  <c r="AZ256" s="1"/>
  <c r="AQ256"/>
  <c r="AV256"/>
  <c r="AW256"/>
  <c r="AR256"/>
  <c r="AU256"/>
  <c r="AA254"/>
  <c r="H254"/>
  <c r="N254"/>
  <c r="I253"/>
  <c r="B256"/>
  <c r="C255"/>
  <c r="D255"/>
  <c r="AS257" l="1"/>
  <c r="AY257"/>
  <c r="AX257"/>
  <c r="AO258"/>
  <c r="AP257"/>
  <c r="AZ257" s="1"/>
  <c r="AW257"/>
  <c r="AV257"/>
  <c r="AQ257"/>
  <c r="AU257"/>
  <c r="AT257"/>
  <c r="AR257"/>
  <c r="AA255"/>
  <c r="H255"/>
  <c r="N255"/>
  <c r="I254"/>
  <c r="D256"/>
  <c r="C256"/>
  <c r="B257"/>
  <c r="AS258" l="1"/>
  <c r="AY258"/>
  <c r="AX258"/>
  <c r="AO259"/>
  <c r="AP258"/>
  <c r="AZ258" s="1"/>
  <c r="AT258"/>
  <c r="AU258"/>
  <c r="AR258"/>
  <c r="AQ258"/>
  <c r="AW258"/>
  <c r="AV258"/>
  <c r="AA256"/>
  <c r="H256"/>
  <c r="N256"/>
  <c r="I255"/>
  <c r="D257"/>
  <c r="C257"/>
  <c r="B258"/>
  <c r="AS259" l="1"/>
  <c r="AY259"/>
  <c r="AX259"/>
  <c r="AO260"/>
  <c r="AP259"/>
  <c r="AZ259" s="1"/>
  <c r="AU259"/>
  <c r="AT259"/>
  <c r="AQ259"/>
  <c r="AW259"/>
  <c r="AR259"/>
  <c r="AV259"/>
  <c r="AA257"/>
  <c r="H257"/>
  <c r="N257"/>
  <c r="I256"/>
  <c r="D258"/>
  <c r="C258"/>
  <c r="B259"/>
  <c r="AS260" l="1"/>
  <c r="AY260"/>
  <c r="AX260"/>
  <c r="AO261"/>
  <c r="AQ260"/>
  <c r="AW260"/>
  <c r="AT260"/>
  <c r="AR260"/>
  <c r="AV260"/>
  <c r="AU260"/>
  <c r="AP260"/>
  <c r="AZ260" s="1"/>
  <c r="AA258"/>
  <c r="H258"/>
  <c r="N258"/>
  <c r="I257"/>
  <c r="D259"/>
  <c r="C259"/>
  <c r="B260"/>
  <c r="AS261" l="1"/>
  <c r="AY261"/>
  <c r="AX261"/>
  <c r="AO262"/>
  <c r="AQ261"/>
  <c r="AR261"/>
  <c r="AW261"/>
  <c r="AU261"/>
  <c r="AT261"/>
  <c r="AP261"/>
  <c r="AZ261" s="1"/>
  <c r="AV261"/>
  <c r="AA259"/>
  <c r="H259"/>
  <c r="N259"/>
  <c r="I258"/>
  <c r="C260"/>
  <c r="B261"/>
  <c r="D260"/>
  <c r="AS262" l="1"/>
  <c r="AY262"/>
  <c r="AX262"/>
  <c r="AO263"/>
  <c r="AV262"/>
  <c r="AQ262"/>
  <c r="AU262"/>
  <c r="AT262"/>
  <c r="AP262"/>
  <c r="AZ262" s="1"/>
  <c r="AW262"/>
  <c r="AR262"/>
  <c r="AA260"/>
  <c r="H260"/>
  <c r="N260"/>
  <c r="I259"/>
  <c r="D261"/>
  <c r="C261"/>
  <c r="B262"/>
  <c r="AS263" l="1"/>
  <c r="AY263"/>
  <c r="AX263"/>
  <c r="AO264"/>
  <c r="AQ263"/>
  <c r="AP263"/>
  <c r="AZ263" s="1"/>
  <c r="AW263"/>
  <c r="AU263"/>
  <c r="AT263"/>
  <c r="AR263"/>
  <c r="AV263"/>
  <c r="AA261"/>
  <c r="H261"/>
  <c r="N261"/>
  <c r="I260"/>
  <c r="B263"/>
  <c r="C262"/>
  <c r="D262"/>
  <c r="AS264" l="1"/>
  <c r="AY264"/>
  <c r="AX264"/>
  <c r="AO265"/>
  <c r="AT264"/>
  <c r="AP264"/>
  <c r="AZ264" s="1"/>
  <c r="AV264"/>
  <c r="AU264"/>
  <c r="AW264"/>
  <c r="AR264"/>
  <c r="AQ264"/>
  <c r="AA262"/>
  <c r="H262"/>
  <c r="N262"/>
  <c r="I261"/>
  <c r="B264"/>
  <c r="C263"/>
  <c r="D263"/>
  <c r="AS265" l="1"/>
  <c r="AY265"/>
  <c r="AX265"/>
  <c r="AO266"/>
  <c r="AW265"/>
  <c r="AV265"/>
  <c r="AP265"/>
  <c r="AZ265" s="1"/>
  <c r="AR265"/>
  <c r="AQ265"/>
  <c r="AU265"/>
  <c r="AT265"/>
  <c r="AA263"/>
  <c r="H263"/>
  <c r="N263"/>
  <c r="I262"/>
  <c r="D264"/>
  <c r="B265"/>
  <c r="C264"/>
  <c r="AS266" l="1"/>
  <c r="AY266"/>
  <c r="AX266"/>
  <c r="AO267"/>
  <c r="AP266"/>
  <c r="AZ266" s="1"/>
  <c r="AV266"/>
  <c r="AU266"/>
  <c r="AT266"/>
  <c r="AR266"/>
  <c r="AW266"/>
  <c r="AQ266"/>
  <c r="AA264"/>
  <c r="H264"/>
  <c r="N264"/>
  <c r="I263"/>
  <c r="B266"/>
  <c r="D265"/>
  <c r="C265"/>
  <c r="AS267" l="1"/>
  <c r="AY267"/>
  <c r="AX267"/>
  <c r="AO268"/>
  <c r="AP267"/>
  <c r="AZ267" s="1"/>
  <c r="AU267"/>
  <c r="AT267"/>
  <c r="AR267"/>
  <c r="AQ267"/>
  <c r="AW267"/>
  <c r="AV267"/>
  <c r="AA265"/>
  <c r="H265"/>
  <c r="N265"/>
  <c r="I264"/>
  <c r="D266"/>
  <c r="C266"/>
  <c r="B267"/>
  <c r="AS268" l="1"/>
  <c r="AY268"/>
  <c r="AX268"/>
  <c r="AO269"/>
  <c r="AQ268"/>
  <c r="AP268"/>
  <c r="AZ268" s="1"/>
  <c r="AW268"/>
  <c r="AV268"/>
  <c r="AU268"/>
  <c r="AR268"/>
  <c r="AT268"/>
  <c r="AA266"/>
  <c r="H266"/>
  <c r="N266"/>
  <c r="I265"/>
  <c r="B268"/>
  <c r="C267"/>
  <c r="D267"/>
  <c r="AS269" l="1"/>
  <c r="AY269"/>
  <c r="AX269"/>
  <c r="AO270"/>
  <c r="AQ269"/>
  <c r="AP269"/>
  <c r="AZ269" s="1"/>
  <c r="AR269"/>
  <c r="AW269"/>
  <c r="AV269"/>
  <c r="AU269"/>
  <c r="AT269"/>
  <c r="AA267"/>
  <c r="H267"/>
  <c r="N267"/>
  <c r="I266"/>
  <c r="C268"/>
  <c r="D268"/>
  <c r="B269"/>
  <c r="AS270" l="1"/>
  <c r="AY270"/>
  <c r="AX270"/>
  <c r="AO271"/>
  <c r="AV270"/>
  <c r="AU270"/>
  <c r="AW270"/>
  <c r="AQ270"/>
  <c r="AT270"/>
  <c r="AP270"/>
  <c r="AZ270" s="1"/>
  <c r="AR270"/>
  <c r="AA268"/>
  <c r="H268"/>
  <c r="N268"/>
  <c r="I267"/>
  <c r="D269"/>
  <c r="C269"/>
  <c r="B270"/>
  <c r="AS271" l="1"/>
  <c r="AY271"/>
  <c r="AX271"/>
  <c r="AO272"/>
  <c r="AQ271"/>
  <c r="AP271"/>
  <c r="AZ271" s="1"/>
  <c r="AV271"/>
  <c r="AR271"/>
  <c r="AU271"/>
  <c r="AT271"/>
  <c r="AW271"/>
  <c r="AA269"/>
  <c r="H269"/>
  <c r="N269"/>
  <c r="I268"/>
  <c r="D270"/>
  <c r="C270"/>
  <c r="B271"/>
  <c r="AS272" l="1"/>
  <c r="AY272"/>
  <c r="AX272"/>
  <c r="AO273"/>
  <c r="AT272"/>
  <c r="AQ272"/>
  <c r="AW272"/>
  <c r="AV272"/>
  <c r="AU272"/>
  <c r="AP272"/>
  <c r="AZ272" s="1"/>
  <c r="AR272"/>
  <c r="AA270"/>
  <c r="H270"/>
  <c r="N270"/>
  <c r="I269"/>
  <c r="B272"/>
  <c r="D271"/>
  <c r="C271"/>
  <c r="AS273" l="1"/>
  <c r="AY273"/>
  <c r="AX273"/>
  <c r="AO274"/>
  <c r="AQ273"/>
  <c r="AW273"/>
  <c r="AV273"/>
  <c r="AR273"/>
  <c r="AU273"/>
  <c r="AT273"/>
  <c r="AP273"/>
  <c r="AZ273" s="1"/>
  <c r="AA271"/>
  <c r="H271"/>
  <c r="N271"/>
  <c r="I270"/>
  <c r="D272"/>
  <c r="C272"/>
  <c r="B273"/>
  <c r="AS274" l="1"/>
  <c r="AY274"/>
  <c r="AX274"/>
  <c r="AO275"/>
  <c r="AP274"/>
  <c r="AZ274" s="1"/>
  <c r="AQ274"/>
  <c r="AW274"/>
  <c r="AV274"/>
  <c r="AR274"/>
  <c r="AU274"/>
  <c r="AT274"/>
  <c r="AA272"/>
  <c r="H272"/>
  <c r="N272"/>
  <c r="I271"/>
  <c r="D273"/>
  <c r="C273"/>
  <c r="B274"/>
  <c r="AS275" l="1"/>
  <c r="AY275"/>
  <c r="AX275"/>
  <c r="AO276"/>
  <c r="AP275"/>
  <c r="AZ275" s="1"/>
  <c r="AU275"/>
  <c r="AT275"/>
  <c r="AQ275"/>
  <c r="AV275"/>
  <c r="AR275"/>
  <c r="AW275"/>
  <c r="AA273"/>
  <c r="H273"/>
  <c r="N273"/>
  <c r="I272"/>
  <c r="D274"/>
  <c r="C274"/>
  <c r="B275"/>
  <c r="AS276" l="1"/>
  <c r="AY276"/>
  <c r="AX276"/>
  <c r="AO277"/>
  <c r="AQ276"/>
  <c r="AW276"/>
  <c r="AR276"/>
  <c r="AV276"/>
  <c r="AU276"/>
  <c r="AP276"/>
  <c r="AZ276" s="1"/>
  <c r="AT276"/>
  <c r="AA274"/>
  <c r="H274"/>
  <c r="N274"/>
  <c r="I273"/>
  <c r="D275"/>
  <c r="C275"/>
  <c r="B276"/>
  <c r="AS277" l="1"/>
  <c r="AY277"/>
  <c r="AX277"/>
  <c r="AO278"/>
  <c r="AQ277"/>
  <c r="AP277"/>
  <c r="AZ277" s="1"/>
  <c r="AU277"/>
  <c r="AR277"/>
  <c r="AT277"/>
  <c r="AW277"/>
  <c r="AV277"/>
  <c r="AA275"/>
  <c r="H275"/>
  <c r="N275"/>
  <c r="I274"/>
  <c r="C276"/>
  <c r="D276"/>
  <c r="B277"/>
  <c r="AS278" l="1"/>
  <c r="AY278"/>
  <c r="AX278"/>
  <c r="AO279"/>
  <c r="AV278"/>
  <c r="AP278"/>
  <c r="AZ278" s="1"/>
  <c r="AU278"/>
  <c r="AQ278"/>
  <c r="AT278"/>
  <c r="AR278"/>
  <c r="AW278"/>
  <c r="AA276"/>
  <c r="H276"/>
  <c r="N276"/>
  <c r="I275"/>
  <c r="D277"/>
  <c r="B278"/>
  <c r="C277"/>
  <c r="AS279" l="1"/>
  <c r="AY279"/>
  <c r="AX279"/>
  <c r="AO280"/>
  <c r="AP279"/>
  <c r="AZ279" s="1"/>
  <c r="AU279"/>
  <c r="AT279"/>
  <c r="AR279"/>
  <c r="AW279"/>
  <c r="AV279"/>
  <c r="AQ279"/>
  <c r="AA277"/>
  <c r="H277"/>
  <c r="N277"/>
  <c r="I276"/>
  <c r="B279"/>
  <c r="D278"/>
  <c r="C278"/>
  <c r="AS280" l="1"/>
  <c r="AY280"/>
  <c r="AX280"/>
  <c r="AO281"/>
  <c r="AT280"/>
  <c r="AP280"/>
  <c r="AZ280" s="1"/>
  <c r="AU280"/>
  <c r="AR280"/>
  <c r="AV280"/>
  <c r="AW280"/>
  <c r="AQ280"/>
  <c r="AA278"/>
  <c r="H278"/>
  <c r="N278"/>
  <c r="I277"/>
  <c r="B280"/>
  <c r="C279"/>
  <c r="D279"/>
  <c r="AS281" l="1"/>
  <c r="AY281"/>
  <c r="AX281"/>
  <c r="AO282"/>
  <c r="AW281"/>
  <c r="AV281"/>
  <c r="AQ281"/>
  <c r="AU281"/>
  <c r="AP281"/>
  <c r="AZ281" s="1"/>
  <c r="AT281"/>
  <c r="AR281"/>
  <c r="AA279"/>
  <c r="H279"/>
  <c r="N279"/>
  <c r="I278"/>
  <c r="D280"/>
  <c r="B281"/>
  <c r="C280"/>
  <c r="AS282" l="1"/>
  <c r="AY282"/>
  <c r="AX282"/>
  <c r="AO283"/>
  <c r="AP282"/>
  <c r="AZ282" s="1"/>
  <c r="AQ282"/>
  <c r="AT282"/>
  <c r="AR282"/>
  <c r="AW282"/>
  <c r="AV282"/>
  <c r="AU282"/>
  <c r="AA280"/>
  <c r="H280"/>
  <c r="N280"/>
  <c r="I279"/>
  <c r="D281"/>
  <c r="C281"/>
  <c r="B282"/>
  <c r="AS283" l="1"/>
  <c r="AX283"/>
  <c r="AY283"/>
  <c r="AO284"/>
  <c r="AP283"/>
  <c r="AZ283" s="1"/>
  <c r="AQ283"/>
  <c r="AU283"/>
  <c r="AT283"/>
  <c r="AW283"/>
  <c r="AV283"/>
  <c r="AR283"/>
  <c r="AA281"/>
  <c r="H281"/>
  <c r="N281"/>
  <c r="I280"/>
  <c r="D282"/>
  <c r="C282"/>
  <c r="B283"/>
  <c r="AS284" l="1"/>
  <c r="AY284"/>
  <c r="AX284"/>
  <c r="AO285"/>
  <c r="AQ284"/>
  <c r="AW284"/>
  <c r="AP284"/>
  <c r="AZ284" s="1"/>
  <c r="AR284"/>
  <c r="AV284"/>
  <c r="AT284"/>
  <c r="AU284"/>
  <c r="AA282"/>
  <c r="H282"/>
  <c r="N282"/>
  <c r="I281"/>
  <c r="B284"/>
  <c r="D283"/>
  <c r="C283"/>
  <c r="AS285" l="1"/>
  <c r="AY285"/>
  <c r="AX285"/>
  <c r="AO286"/>
  <c r="AQ285"/>
  <c r="AW285"/>
  <c r="AR285"/>
  <c r="AV285"/>
  <c r="AU285"/>
  <c r="AT285"/>
  <c r="AP285"/>
  <c r="AZ285" s="1"/>
  <c r="AA283"/>
  <c r="H283"/>
  <c r="N283"/>
  <c r="I282"/>
  <c r="C284"/>
  <c r="B285"/>
  <c r="D284"/>
  <c r="AS286" l="1"/>
  <c r="AY286"/>
  <c r="AX286"/>
  <c r="AO287"/>
  <c r="AV286"/>
  <c r="AU286"/>
  <c r="AP286"/>
  <c r="AZ286" s="1"/>
  <c r="AR286"/>
  <c r="AQ286"/>
  <c r="AW286"/>
  <c r="AT286"/>
  <c r="AA284"/>
  <c r="H284"/>
  <c r="N284"/>
  <c r="I283"/>
  <c r="D285"/>
  <c r="C285"/>
  <c r="B286"/>
  <c r="AS287" l="1"/>
  <c r="AY287"/>
  <c r="AX287"/>
  <c r="AO288"/>
  <c r="AP287"/>
  <c r="AZ287" s="1"/>
  <c r="AW287"/>
  <c r="AV287"/>
  <c r="AU287"/>
  <c r="AR287"/>
  <c r="AT287"/>
  <c r="AQ287"/>
  <c r="AA285"/>
  <c r="H285"/>
  <c r="N285"/>
  <c r="I284"/>
  <c r="B287"/>
  <c r="C286"/>
  <c r="D286"/>
  <c r="AS288" l="1"/>
  <c r="AY288"/>
  <c r="AX288"/>
  <c r="AO289"/>
  <c r="AT288"/>
  <c r="AP288"/>
  <c r="AZ288" s="1"/>
  <c r="AQ288"/>
  <c r="AW288"/>
  <c r="AV288"/>
  <c r="AU288"/>
  <c r="AR288"/>
  <c r="AA286"/>
  <c r="H286"/>
  <c r="N286"/>
  <c r="I285"/>
  <c r="B288"/>
  <c r="D287"/>
  <c r="C287"/>
  <c r="AS289" l="1"/>
  <c r="AY289"/>
  <c r="AX289"/>
  <c r="AO290"/>
  <c r="AP289"/>
  <c r="AZ289" s="1"/>
  <c r="AW289"/>
  <c r="AV289"/>
  <c r="AQ289"/>
  <c r="AU289"/>
  <c r="AR289"/>
  <c r="AT289"/>
  <c r="AA287"/>
  <c r="H287"/>
  <c r="N287"/>
  <c r="I286"/>
  <c r="D288"/>
  <c r="B289"/>
  <c r="C288"/>
  <c r="AS290" l="1"/>
  <c r="AY290"/>
  <c r="AX290"/>
  <c r="AO291"/>
  <c r="AP290"/>
  <c r="AZ290" s="1"/>
  <c r="AQ290"/>
  <c r="AT290"/>
  <c r="AV290"/>
  <c r="AR290"/>
  <c r="AW290"/>
  <c r="AU290"/>
  <c r="AA288"/>
  <c r="H288"/>
  <c r="N288"/>
  <c r="I287"/>
  <c r="D289"/>
  <c r="C289"/>
  <c r="B290"/>
  <c r="AS291" l="1"/>
  <c r="AY291"/>
  <c r="AX291"/>
  <c r="AO292"/>
  <c r="AP291"/>
  <c r="AZ291" s="1"/>
  <c r="AU291"/>
  <c r="AT291"/>
  <c r="AQ291"/>
  <c r="AW291"/>
  <c r="AR291"/>
  <c r="AV291"/>
  <c r="AA289"/>
  <c r="H289"/>
  <c r="N289"/>
  <c r="I288"/>
  <c r="D290"/>
  <c r="C290"/>
  <c r="B291"/>
  <c r="AS292" l="1"/>
  <c r="AY292"/>
  <c r="AX292"/>
  <c r="AO293"/>
  <c r="AQ292"/>
  <c r="AW292"/>
  <c r="AT292"/>
  <c r="AR292"/>
  <c r="AU292"/>
  <c r="AP292"/>
  <c r="AZ292" s="1"/>
  <c r="AV292"/>
  <c r="AA290"/>
  <c r="H290"/>
  <c r="N290"/>
  <c r="I289"/>
  <c r="D291"/>
  <c r="C291"/>
  <c r="B292"/>
  <c r="AS293" l="1"/>
  <c r="AY293"/>
  <c r="AX293"/>
  <c r="AO294"/>
  <c r="AQ293"/>
  <c r="AR293"/>
  <c r="AW293"/>
  <c r="AP293"/>
  <c r="AZ293" s="1"/>
  <c r="AV293"/>
  <c r="AU293"/>
  <c r="AT293"/>
  <c r="AA291"/>
  <c r="H291"/>
  <c r="N291"/>
  <c r="I290"/>
  <c r="C292"/>
  <c r="D292"/>
  <c r="B293"/>
  <c r="AS294" l="1"/>
  <c r="AY294"/>
  <c r="AX294"/>
  <c r="AO295"/>
  <c r="AV294"/>
  <c r="AQ294"/>
  <c r="AU294"/>
  <c r="AT294"/>
  <c r="AP294"/>
  <c r="AZ294" s="1"/>
  <c r="AW294"/>
  <c r="AR294"/>
  <c r="AA292"/>
  <c r="H292"/>
  <c r="N292"/>
  <c r="I291"/>
  <c r="D293"/>
  <c r="C293"/>
  <c r="B294"/>
  <c r="AS295" l="1"/>
  <c r="AY295"/>
  <c r="AX295"/>
  <c r="AO296"/>
  <c r="AQ295"/>
  <c r="AP295"/>
  <c r="AZ295" s="1"/>
  <c r="AW295"/>
  <c r="AU295"/>
  <c r="AT295"/>
  <c r="AR295"/>
  <c r="AV295"/>
  <c r="AA293"/>
  <c r="H293"/>
  <c r="N293"/>
  <c r="I292"/>
  <c r="B295"/>
  <c r="D294"/>
  <c r="C294"/>
  <c r="AS296" l="1"/>
  <c r="AY296"/>
  <c r="AX296"/>
  <c r="AO297"/>
  <c r="AT296"/>
  <c r="AV296"/>
  <c r="AP296"/>
  <c r="AZ296" s="1"/>
  <c r="AU296"/>
  <c r="AR296"/>
  <c r="AQ296"/>
  <c r="AW296"/>
  <c r="AA294"/>
  <c r="H294"/>
  <c r="N294"/>
  <c r="I293"/>
  <c r="B296"/>
  <c r="D295"/>
  <c r="C295"/>
  <c r="AS297" l="1"/>
  <c r="AY297"/>
  <c r="AX297"/>
  <c r="AO298"/>
  <c r="AW297"/>
  <c r="AV297"/>
  <c r="AP297"/>
  <c r="AZ297" s="1"/>
  <c r="AR297"/>
  <c r="AQ297"/>
  <c r="AT297"/>
  <c r="AU297"/>
  <c r="AA295"/>
  <c r="H295"/>
  <c r="N295"/>
  <c r="I294"/>
  <c r="D296"/>
  <c r="B297"/>
  <c r="C296"/>
  <c r="AS298" l="1"/>
  <c r="AY298"/>
  <c r="AX298"/>
  <c r="AO299"/>
  <c r="AP298"/>
  <c r="AZ298" s="1"/>
  <c r="AV298"/>
  <c r="AU298"/>
  <c r="AT298"/>
  <c r="AR298"/>
  <c r="AQ298"/>
  <c r="AW298"/>
  <c r="AA296"/>
  <c r="H296"/>
  <c r="N296"/>
  <c r="I295"/>
  <c r="B298"/>
  <c r="C297"/>
  <c r="D297"/>
  <c r="AS299" l="1"/>
  <c r="AY299"/>
  <c r="AX299"/>
  <c r="AO300"/>
  <c r="AP299"/>
  <c r="AZ299" s="1"/>
  <c r="AU299"/>
  <c r="AT299"/>
  <c r="AQ299"/>
  <c r="AR299"/>
  <c r="AW299"/>
  <c r="AV299"/>
  <c r="AA297"/>
  <c r="H297"/>
  <c r="N297"/>
  <c r="I296"/>
  <c r="D298"/>
  <c r="C298"/>
  <c r="B299"/>
  <c r="AS300" l="1"/>
  <c r="AY300"/>
  <c r="AX300"/>
  <c r="AO301"/>
  <c r="AQ300"/>
  <c r="AP300"/>
  <c r="AZ300" s="1"/>
  <c r="AW300"/>
  <c r="AV300"/>
  <c r="AR300"/>
  <c r="AU300"/>
  <c r="AT300"/>
  <c r="AA298"/>
  <c r="H298"/>
  <c r="N298"/>
  <c r="I297"/>
  <c r="B300"/>
  <c r="D299"/>
  <c r="C299"/>
  <c r="AS301" l="1"/>
  <c r="AY301"/>
  <c r="AX301"/>
  <c r="AO302"/>
  <c r="AQ301"/>
  <c r="AP301"/>
  <c r="AZ301" s="1"/>
  <c r="AR301"/>
  <c r="AT301"/>
  <c r="AW301"/>
  <c r="AU301"/>
  <c r="AV301"/>
  <c r="AA299"/>
  <c r="H299"/>
  <c r="N299"/>
  <c r="I298"/>
  <c r="C300"/>
  <c r="D300"/>
  <c r="B301"/>
  <c r="AS302" l="1"/>
  <c r="AY302"/>
  <c r="AX302"/>
  <c r="AO303"/>
  <c r="AV302"/>
  <c r="AU302"/>
  <c r="AP302"/>
  <c r="AZ302" s="1"/>
  <c r="AW302"/>
  <c r="AT302"/>
  <c r="AR302"/>
  <c r="AQ302"/>
  <c r="AA300"/>
  <c r="H300"/>
  <c r="N300"/>
  <c r="I299"/>
  <c r="D301"/>
  <c r="C301"/>
  <c r="B302"/>
  <c r="AS303" l="1"/>
  <c r="AY303"/>
  <c r="AX303"/>
  <c r="AO304"/>
  <c r="AQ303"/>
  <c r="AR303"/>
  <c r="AW303"/>
  <c r="AV303"/>
  <c r="AU303"/>
  <c r="AP303"/>
  <c r="AZ303" s="1"/>
  <c r="AT303"/>
  <c r="AA301"/>
  <c r="H301"/>
  <c r="N301"/>
  <c r="I300"/>
  <c r="D302"/>
  <c r="C302"/>
  <c r="B303"/>
  <c r="AS304" l="1"/>
  <c r="AY304"/>
  <c r="AX304"/>
  <c r="AO305"/>
  <c r="AT304"/>
  <c r="AQ304"/>
  <c r="AW304"/>
  <c r="AV304"/>
  <c r="AU304"/>
  <c r="AR304"/>
  <c r="AP304"/>
  <c r="AZ304" s="1"/>
  <c r="AA302"/>
  <c r="H302"/>
  <c r="N302"/>
  <c r="I301"/>
  <c r="B304"/>
  <c r="D303"/>
  <c r="C303"/>
  <c r="AS305" l="1"/>
  <c r="AY305"/>
  <c r="AX305"/>
  <c r="AO306"/>
  <c r="AQ305"/>
  <c r="AW305"/>
  <c r="AV305"/>
  <c r="AU305"/>
  <c r="AR305"/>
  <c r="AT305"/>
  <c r="AP305"/>
  <c r="AZ305" s="1"/>
  <c r="AA303"/>
  <c r="H303"/>
  <c r="N303"/>
  <c r="I302"/>
  <c r="D304"/>
  <c r="C304"/>
  <c r="B305"/>
  <c r="AS306" l="1"/>
  <c r="AY306"/>
  <c r="AX306"/>
  <c r="AO307"/>
  <c r="AP306"/>
  <c r="AZ306" s="1"/>
  <c r="AW306"/>
  <c r="AQ306"/>
  <c r="AV306"/>
  <c r="AR306"/>
  <c r="AU306"/>
  <c r="AT306"/>
  <c r="AA304"/>
  <c r="H304"/>
  <c r="N304"/>
  <c r="I303"/>
  <c r="D305"/>
  <c r="C305"/>
  <c r="B306"/>
  <c r="AS307" l="1"/>
  <c r="AY307"/>
  <c r="AX307"/>
  <c r="AO308"/>
  <c r="AP307"/>
  <c r="AZ307" s="1"/>
  <c r="AU307"/>
  <c r="AT307"/>
  <c r="AQ307"/>
  <c r="AW307"/>
  <c r="AR307"/>
  <c r="AV307"/>
  <c r="AA305"/>
  <c r="H305"/>
  <c r="N305"/>
  <c r="I304"/>
  <c r="D306"/>
  <c r="C306"/>
  <c r="B307"/>
  <c r="AS308" l="1"/>
  <c r="AY308"/>
  <c r="AX308"/>
  <c r="AO309"/>
  <c r="AQ308"/>
  <c r="AW308"/>
  <c r="AR308"/>
  <c r="AV308"/>
  <c r="AU308"/>
  <c r="AT308"/>
  <c r="AP308"/>
  <c r="AZ308" s="1"/>
  <c r="AA306"/>
  <c r="H306"/>
  <c r="N306"/>
  <c r="I305"/>
  <c r="D307"/>
  <c r="B308"/>
  <c r="C307"/>
  <c r="AS309" l="1"/>
  <c r="AY309"/>
  <c r="AX309"/>
  <c r="AO310"/>
  <c r="AQ309"/>
  <c r="AP309"/>
  <c r="AZ309" s="1"/>
  <c r="AU309"/>
  <c r="AR309"/>
  <c r="AT309"/>
  <c r="AV309"/>
  <c r="AW309"/>
  <c r="AA307"/>
  <c r="H307"/>
  <c r="N307"/>
  <c r="I306"/>
  <c r="C308"/>
  <c r="B309"/>
  <c r="D308"/>
  <c r="AS310" l="1"/>
  <c r="AY310"/>
  <c r="AX310"/>
  <c r="AO311"/>
  <c r="AV310"/>
  <c r="AP310"/>
  <c r="AZ310" s="1"/>
  <c r="AU310"/>
  <c r="AQ310"/>
  <c r="AR310"/>
  <c r="AW310"/>
  <c r="AT310"/>
  <c r="AA308"/>
  <c r="H308"/>
  <c r="N308"/>
  <c r="I307"/>
  <c r="D309"/>
  <c r="C309"/>
  <c r="B310"/>
  <c r="AS311" l="1"/>
  <c r="AY311"/>
  <c r="AX311"/>
  <c r="AO312"/>
  <c r="AP311"/>
  <c r="AZ311" s="1"/>
  <c r="AU311"/>
  <c r="AT311"/>
  <c r="AR311"/>
  <c r="AW311"/>
  <c r="AV311"/>
  <c r="AQ311"/>
  <c r="AA309"/>
  <c r="H309"/>
  <c r="N309"/>
  <c r="I308"/>
  <c r="B311"/>
  <c r="C310"/>
  <c r="D310"/>
  <c r="AS312" l="1"/>
  <c r="AY312"/>
  <c r="AX312"/>
  <c r="AO313"/>
  <c r="AT312"/>
  <c r="AV312"/>
  <c r="AU312"/>
  <c r="AR312"/>
  <c r="AP312"/>
  <c r="AZ312" s="1"/>
  <c r="AQ312"/>
  <c r="AW312"/>
  <c r="AA310"/>
  <c r="H310"/>
  <c r="N310"/>
  <c r="I309"/>
  <c r="B312"/>
  <c r="D311"/>
  <c r="C311"/>
  <c r="AS313" l="1"/>
  <c r="AY313"/>
  <c r="AX313"/>
  <c r="AO314"/>
  <c r="AW313"/>
  <c r="AV313"/>
  <c r="AQ313"/>
  <c r="AU313"/>
  <c r="AT313"/>
  <c r="AP313"/>
  <c r="AZ313" s="1"/>
  <c r="AR313"/>
  <c r="AA311"/>
  <c r="H311"/>
  <c r="N311"/>
  <c r="I310"/>
  <c r="D312"/>
  <c r="C312"/>
  <c r="B313"/>
  <c r="AS314" l="1"/>
  <c r="AY314"/>
  <c r="AX314"/>
  <c r="AO315"/>
  <c r="AP314"/>
  <c r="AZ314" s="1"/>
  <c r="AQ314"/>
  <c r="AV314"/>
  <c r="AW314"/>
  <c r="AU314"/>
  <c r="AR314"/>
  <c r="AT314"/>
  <c r="AA312"/>
  <c r="H312"/>
  <c r="N312"/>
  <c r="I311"/>
  <c r="C313"/>
  <c r="D313"/>
  <c r="B314"/>
  <c r="AS315" l="1"/>
  <c r="AY315"/>
  <c r="AX315"/>
  <c r="AO316"/>
  <c r="AP315"/>
  <c r="AZ315" s="1"/>
  <c r="AQ315"/>
  <c r="AU315"/>
  <c r="AT315"/>
  <c r="AW315"/>
  <c r="AV315"/>
  <c r="AR315"/>
  <c r="AA313"/>
  <c r="H313"/>
  <c r="N313"/>
  <c r="I312"/>
  <c r="D314"/>
  <c r="C314"/>
  <c r="B315"/>
  <c r="AS316" l="1"/>
  <c r="AY316"/>
  <c r="AX316"/>
  <c r="AO317"/>
  <c r="AQ316"/>
  <c r="AP316"/>
  <c r="AZ316" s="1"/>
  <c r="AR316"/>
  <c r="AT316"/>
  <c r="AW316"/>
  <c r="AV316"/>
  <c r="AU316"/>
  <c r="AA314"/>
  <c r="H314"/>
  <c r="N314"/>
  <c r="I313"/>
  <c r="B316"/>
  <c r="C315"/>
  <c r="D315"/>
  <c r="AS317" l="1"/>
  <c r="AX317"/>
  <c r="AY317"/>
  <c r="AO318"/>
  <c r="AQ317"/>
  <c r="AP317"/>
  <c r="AZ317" s="1"/>
  <c r="AV317"/>
  <c r="AR317"/>
  <c r="AU317"/>
  <c r="AT317"/>
  <c r="AW317"/>
  <c r="AA315"/>
  <c r="H315"/>
  <c r="N315"/>
  <c r="I314"/>
  <c r="C316"/>
  <c r="B317"/>
  <c r="D316"/>
  <c r="AS318" l="1"/>
  <c r="AY318"/>
  <c r="AX318"/>
  <c r="AO319"/>
  <c r="AV318"/>
  <c r="AW318"/>
  <c r="AR318"/>
  <c r="AU318"/>
  <c r="AP318"/>
  <c r="AZ318" s="1"/>
  <c r="AT318"/>
  <c r="AQ318"/>
  <c r="AA316"/>
  <c r="H316"/>
  <c r="N316"/>
  <c r="I315"/>
  <c r="D317"/>
  <c r="C317"/>
  <c r="B318"/>
  <c r="AS319" l="1"/>
  <c r="AY319"/>
  <c r="AX319"/>
  <c r="AO320"/>
  <c r="AP319"/>
  <c r="AZ319" s="1"/>
  <c r="AU319"/>
  <c r="AT319"/>
  <c r="AQ319"/>
  <c r="AR319"/>
  <c r="AW319"/>
  <c r="AV319"/>
  <c r="AA317"/>
  <c r="H317"/>
  <c r="N317"/>
  <c r="I316"/>
  <c r="B319"/>
  <c r="C318"/>
  <c r="D318"/>
  <c r="AS320" l="1"/>
  <c r="AY320"/>
  <c r="AX320"/>
  <c r="AO321"/>
  <c r="AT320"/>
  <c r="AP320"/>
  <c r="AZ320" s="1"/>
  <c r="AW320"/>
  <c r="AV320"/>
  <c r="AU320"/>
  <c r="AQ320"/>
  <c r="AR320"/>
  <c r="AA318"/>
  <c r="H318"/>
  <c r="N318"/>
  <c r="I317"/>
  <c r="B320"/>
  <c r="D319"/>
  <c r="C319"/>
  <c r="AS321" l="1"/>
  <c r="AY321"/>
  <c r="AX321"/>
  <c r="AO322"/>
  <c r="AP321"/>
  <c r="AZ321" s="1"/>
  <c r="AW321"/>
  <c r="AT321"/>
  <c r="AQ321"/>
  <c r="AR321"/>
  <c r="AV321"/>
  <c r="AU321"/>
  <c r="AA319"/>
  <c r="H319"/>
  <c r="N319"/>
  <c r="I318"/>
  <c r="D320"/>
  <c r="C320"/>
  <c r="B321"/>
  <c r="AS322" l="1"/>
  <c r="AX322"/>
  <c r="AY322"/>
  <c r="AO323"/>
  <c r="AP322"/>
  <c r="AZ322" s="1"/>
  <c r="AQ322"/>
  <c r="AW322"/>
  <c r="AV322"/>
  <c r="AR322"/>
  <c r="AU322"/>
  <c r="AT322"/>
  <c r="AA320"/>
  <c r="H320"/>
  <c r="N320"/>
  <c r="I319"/>
  <c r="D321"/>
  <c r="C321"/>
  <c r="B322"/>
  <c r="AS323" l="1"/>
  <c r="AY323"/>
  <c r="AX323"/>
  <c r="AO324"/>
  <c r="AP323"/>
  <c r="AZ323" s="1"/>
  <c r="AU323"/>
  <c r="AQ323"/>
  <c r="AR323"/>
  <c r="AW323"/>
  <c r="AV323"/>
  <c r="AT323"/>
  <c r="AA321"/>
  <c r="H321"/>
  <c r="N321"/>
  <c r="I320"/>
  <c r="D322"/>
  <c r="C322"/>
  <c r="B323"/>
  <c r="AS324" l="1"/>
  <c r="AY324"/>
  <c r="AX324"/>
  <c r="AO325"/>
  <c r="AQ324"/>
  <c r="AW324"/>
  <c r="AV324"/>
  <c r="AR324"/>
  <c r="AU324"/>
  <c r="AP324"/>
  <c r="AZ324" s="1"/>
  <c r="AT324"/>
  <c r="AA322"/>
  <c r="H322"/>
  <c r="N322"/>
  <c r="I321"/>
  <c r="D323"/>
  <c r="C323"/>
  <c r="B324"/>
  <c r="AS325" l="1"/>
  <c r="AY325"/>
  <c r="AX325"/>
  <c r="AO326"/>
  <c r="AQ325"/>
  <c r="AR325"/>
  <c r="AP325"/>
  <c r="AZ325" s="1"/>
  <c r="AT325"/>
  <c r="AW325"/>
  <c r="AV325"/>
  <c r="AU325"/>
  <c r="AA323"/>
  <c r="H323"/>
  <c r="N323"/>
  <c r="I322"/>
  <c r="C324"/>
  <c r="D324"/>
  <c r="B325"/>
  <c r="AS326" l="1"/>
  <c r="AY326"/>
  <c r="AX326"/>
  <c r="AO327"/>
  <c r="AV326"/>
  <c r="AQ326"/>
  <c r="AW326"/>
  <c r="AU326"/>
  <c r="AT326"/>
  <c r="AP326"/>
  <c r="AZ326" s="1"/>
  <c r="AR326"/>
  <c r="AA324"/>
  <c r="H324"/>
  <c r="N324"/>
  <c r="I323"/>
  <c r="D325"/>
  <c r="C325"/>
  <c r="B326"/>
  <c r="AS327" l="1"/>
  <c r="AY327"/>
  <c r="AX327"/>
  <c r="AO328"/>
  <c r="AQ327"/>
  <c r="AV327"/>
  <c r="AT327"/>
  <c r="AU327"/>
  <c r="AR327"/>
  <c r="AP327"/>
  <c r="AZ327" s="1"/>
  <c r="AW327"/>
  <c r="AA325"/>
  <c r="H325"/>
  <c r="N325"/>
  <c r="I324"/>
  <c r="B327"/>
  <c r="D326"/>
  <c r="C326"/>
  <c r="AS328" l="1"/>
  <c r="AY328"/>
  <c r="AX328"/>
  <c r="AO329"/>
  <c r="AT328"/>
  <c r="AQ328"/>
  <c r="AV328"/>
  <c r="AU328"/>
  <c r="AP328"/>
  <c r="AZ328" s="1"/>
  <c r="AR328"/>
  <c r="AW328"/>
  <c r="AA326"/>
  <c r="H326"/>
  <c r="N326"/>
  <c r="I325"/>
  <c r="B328"/>
  <c r="C327"/>
  <c r="D327"/>
  <c r="AS329" l="1"/>
  <c r="AX329"/>
  <c r="AY329"/>
  <c r="AO330"/>
  <c r="AW329"/>
  <c r="AP329"/>
  <c r="AZ329" s="1"/>
  <c r="AQ329"/>
  <c r="AT329"/>
  <c r="AV329"/>
  <c r="AU329"/>
  <c r="AR329"/>
  <c r="AA327"/>
  <c r="H327"/>
  <c r="N327"/>
  <c r="I326"/>
  <c r="D328"/>
  <c r="B329"/>
  <c r="C328"/>
  <c r="AS330" l="1"/>
  <c r="AY330"/>
  <c r="AX330"/>
  <c r="AO331"/>
  <c r="AP330"/>
  <c r="AZ330" s="1"/>
  <c r="AU330"/>
  <c r="AT330"/>
  <c r="AQ330"/>
  <c r="AW330"/>
  <c r="AV330"/>
  <c r="AR330"/>
  <c r="AA328"/>
  <c r="H328"/>
  <c r="N328"/>
  <c r="I327"/>
  <c r="B330"/>
  <c r="D329"/>
  <c r="C329"/>
  <c r="AS331" l="1"/>
  <c r="AY331"/>
  <c r="AX331"/>
  <c r="AO332"/>
  <c r="AP331"/>
  <c r="AZ331" s="1"/>
  <c r="AU331"/>
  <c r="AW331"/>
  <c r="AR331"/>
  <c r="AV331"/>
  <c r="AT331"/>
  <c r="AQ331"/>
  <c r="AA329"/>
  <c r="H329"/>
  <c r="N329"/>
  <c r="I328"/>
  <c r="D330"/>
  <c r="C330"/>
  <c r="B331"/>
  <c r="AS332" l="1"/>
  <c r="AY332"/>
  <c r="AX332"/>
  <c r="AO333"/>
  <c r="AQ332"/>
  <c r="AP332"/>
  <c r="AZ332" s="1"/>
  <c r="AT332"/>
  <c r="AR332"/>
  <c r="AV332"/>
  <c r="AW332"/>
  <c r="AU332"/>
  <c r="AA330"/>
  <c r="H330"/>
  <c r="N330"/>
  <c r="I329"/>
  <c r="B332"/>
  <c r="D331"/>
  <c r="C331"/>
  <c r="AS333" l="1"/>
  <c r="AX333"/>
  <c r="AY333"/>
  <c r="AO334"/>
  <c r="AQ333"/>
  <c r="AP333"/>
  <c r="AZ333" s="1"/>
  <c r="AR333"/>
  <c r="AW333"/>
  <c r="AV333"/>
  <c r="AU333"/>
  <c r="AT333"/>
  <c r="AA331"/>
  <c r="H331"/>
  <c r="N331"/>
  <c r="I330"/>
  <c r="C332"/>
  <c r="D332"/>
  <c r="B333"/>
  <c r="AS334" l="1"/>
  <c r="AY334"/>
  <c r="AX334"/>
  <c r="AO335"/>
  <c r="AV334"/>
  <c r="AP334"/>
  <c r="AZ334" s="1"/>
  <c r="AR334"/>
  <c r="AW334"/>
  <c r="AQ334"/>
  <c r="AU334"/>
  <c r="AT334"/>
  <c r="AA332"/>
  <c r="H332"/>
  <c r="N332"/>
  <c r="I331"/>
  <c r="D333"/>
  <c r="C333"/>
  <c r="B334"/>
  <c r="AS335" l="1"/>
  <c r="AY335"/>
  <c r="AX335"/>
  <c r="AO336"/>
  <c r="AQ335"/>
  <c r="AP335"/>
  <c r="AZ335" s="1"/>
  <c r="AW335"/>
  <c r="AV335"/>
  <c r="AU335"/>
  <c r="AR335"/>
  <c r="AT335"/>
  <c r="AA333"/>
  <c r="H333"/>
  <c r="N333"/>
  <c r="I332"/>
  <c r="D334"/>
  <c r="B335"/>
  <c r="C334"/>
  <c r="AS336" l="1"/>
  <c r="AY336"/>
  <c r="AX336"/>
  <c r="AO337"/>
  <c r="AT336"/>
  <c r="AQ336"/>
  <c r="AV336"/>
  <c r="AU336"/>
  <c r="AR336"/>
  <c r="AP336"/>
  <c r="AZ336" s="1"/>
  <c r="AW336"/>
  <c r="AA334"/>
  <c r="H334"/>
  <c r="N334"/>
  <c r="I333"/>
  <c r="B336"/>
  <c r="D335"/>
  <c r="C335"/>
  <c r="AS337" l="1"/>
  <c r="AY337"/>
  <c r="AX337"/>
  <c r="AO338"/>
  <c r="AQ337"/>
  <c r="AW337"/>
  <c r="AV337"/>
  <c r="AU337"/>
  <c r="AT337"/>
  <c r="AR337"/>
  <c r="AP337"/>
  <c r="AZ337" s="1"/>
  <c r="AA335"/>
  <c r="H335"/>
  <c r="N335"/>
  <c r="I334"/>
  <c r="D336"/>
  <c r="C336"/>
  <c r="B337"/>
  <c r="AS338" l="1"/>
  <c r="AY338"/>
  <c r="AX338"/>
  <c r="AO339"/>
  <c r="AP338"/>
  <c r="AZ338" s="1"/>
  <c r="AT338"/>
  <c r="AW338"/>
  <c r="AU338"/>
  <c r="AR338"/>
  <c r="AV338"/>
  <c r="AQ338"/>
  <c r="AA336"/>
  <c r="H336"/>
  <c r="N336"/>
  <c r="I335"/>
  <c r="D337"/>
  <c r="C337"/>
  <c r="B338"/>
  <c r="AS339" l="1"/>
  <c r="AY339"/>
  <c r="AX339"/>
  <c r="AO340"/>
  <c r="AP339"/>
  <c r="AZ339" s="1"/>
  <c r="AU339"/>
  <c r="AV339"/>
  <c r="AT339"/>
  <c r="AQ339"/>
  <c r="AW339"/>
  <c r="AR339"/>
  <c r="AA337"/>
  <c r="H337"/>
  <c r="N337"/>
  <c r="I336"/>
  <c r="D338"/>
  <c r="B339"/>
  <c r="C338"/>
  <c r="AS340" l="1"/>
  <c r="AY340"/>
  <c r="AX340"/>
  <c r="AO341"/>
  <c r="AQ340"/>
  <c r="AR340"/>
  <c r="AW340"/>
  <c r="AV340"/>
  <c r="AP340"/>
  <c r="AZ340" s="1"/>
  <c r="AU340"/>
  <c r="AT340"/>
  <c r="AA338"/>
  <c r="H338"/>
  <c r="N338"/>
  <c r="I337"/>
  <c r="D339"/>
  <c r="C339"/>
  <c r="B340"/>
  <c r="AS341" l="1"/>
  <c r="AY341"/>
  <c r="AX341"/>
  <c r="AO342"/>
  <c r="AQ341"/>
  <c r="AP341"/>
  <c r="AZ341" s="1"/>
  <c r="AU341"/>
  <c r="AR341"/>
  <c r="AT341"/>
  <c r="AW341"/>
  <c r="AV341"/>
  <c r="AA339"/>
  <c r="H339"/>
  <c r="N339"/>
  <c r="I338"/>
  <c r="C340"/>
  <c r="B341"/>
  <c r="D340"/>
  <c r="AS342" l="1"/>
  <c r="AY342"/>
  <c r="AX342"/>
  <c r="AO343"/>
  <c r="AV342"/>
  <c r="AP342"/>
  <c r="AZ342" s="1"/>
  <c r="AQ342"/>
  <c r="AW342"/>
  <c r="AT342"/>
  <c r="AR342"/>
  <c r="AU342"/>
  <c r="AA340"/>
  <c r="H340"/>
  <c r="N340"/>
  <c r="I339"/>
  <c r="D341"/>
  <c r="C341"/>
  <c r="B342"/>
  <c r="AS343" l="1"/>
  <c r="AY343"/>
  <c r="AX343"/>
  <c r="AO344"/>
  <c r="AP343"/>
  <c r="AZ343" s="1"/>
  <c r="AQ343"/>
  <c r="AT343"/>
  <c r="AR343"/>
  <c r="AW343"/>
  <c r="AV343"/>
  <c r="AU343"/>
  <c r="AA341"/>
  <c r="H341"/>
  <c r="N341"/>
  <c r="I340"/>
  <c r="B343"/>
  <c r="D342"/>
  <c r="C342"/>
  <c r="AS344" l="1"/>
  <c r="AY344"/>
  <c r="AX344"/>
  <c r="AO345"/>
  <c r="AT344"/>
  <c r="AW344"/>
  <c r="AV344"/>
  <c r="AR344"/>
  <c r="AP344"/>
  <c r="AZ344" s="1"/>
  <c r="AU344"/>
  <c r="AQ344"/>
  <c r="AA342"/>
  <c r="H342"/>
  <c r="N342"/>
  <c r="I341"/>
  <c r="B344"/>
  <c r="D343"/>
  <c r="C343"/>
  <c r="AS345" l="1"/>
  <c r="AY345"/>
  <c r="AX345"/>
  <c r="AO346"/>
  <c r="AW345"/>
  <c r="AQ345"/>
  <c r="AU345"/>
  <c r="AR345"/>
  <c r="AP345"/>
  <c r="AZ345" s="1"/>
  <c r="AT345"/>
  <c r="AV345"/>
  <c r="AA343"/>
  <c r="H343"/>
  <c r="N343"/>
  <c r="I342"/>
  <c r="D344"/>
  <c r="C344"/>
  <c r="B345"/>
  <c r="AS346" l="1"/>
  <c r="AY346"/>
  <c r="AX346"/>
  <c r="AO347"/>
  <c r="AP346"/>
  <c r="AZ346" s="1"/>
  <c r="AQ346"/>
  <c r="AW346"/>
  <c r="AV346"/>
  <c r="AU346"/>
  <c r="AR346"/>
  <c r="AT346"/>
  <c r="AA344"/>
  <c r="H344"/>
  <c r="N344"/>
  <c r="I343"/>
  <c r="C345"/>
  <c r="B346"/>
  <c r="D345"/>
  <c r="AS347" l="1"/>
  <c r="AY347"/>
  <c r="AX347"/>
  <c r="AO348"/>
  <c r="AP347"/>
  <c r="AZ347" s="1"/>
  <c r="AQ347"/>
  <c r="AU347"/>
  <c r="AW347"/>
  <c r="AR347"/>
  <c r="AV347"/>
  <c r="AT347"/>
  <c r="AA345"/>
  <c r="H345"/>
  <c r="N345"/>
  <c r="I344"/>
  <c r="D346"/>
  <c r="B347"/>
  <c r="C346"/>
  <c r="AS348" l="1"/>
  <c r="AY348"/>
  <c r="AX348"/>
  <c r="AO349"/>
  <c r="AQ348"/>
  <c r="AV348"/>
  <c r="AR348"/>
  <c r="AU348"/>
  <c r="AP348"/>
  <c r="AZ348" s="1"/>
  <c r="AT348"/>
  <c r="AW348"/>
  <c r="AA346"/>
  <c r="H346"/>
  <c r="N346"/>
  <c r="I345"/>
  <c r="B348"/>
  <c r="C347"/>
  <c r="D347"/>
  <c r="AS349" l="1"/>
  <c r="AY349"/>
  <c r="AX349"/>
  <c r="AO350"/>
  <c r="AQ349"/>
  <c r="AR349"/>
  <c r="AP349"/>
  <c r="AZ349" s="1"/>
  <c r="AW349"/>
  <c r="AV349"/>
  <c r="AU349"/>
  <c r="AT349"/>
  <c r="AA347"/>
  <c r="H347"/>
  <c r="N347"/>
  <c r="I346"/>
  <c r="C348"/>
  <c r="B349"/>
  <c r="D348"/>
  <c r="AS350" l="1"/>
  <c r="AY350"/>
  <c r="AX350"/>
  <c r="AO351"/>
  <c r="AV350"/>
  <c r="AP350"/>
  <c r="AZ350" s="1"/>
  <c r="AU350"/>
  <c r="AT350"/>
  <c r="AW350"/>
  <c r="AQ350"/>
  <c r="AR350"/>
  <c r="AA348"/>
  <c r="H348"/>
  <c r="N348"/>
  <c r="I347"/>
  <c r="D349"/>
  <c r="C349"/>
  <c r="B350"/>
  <c r="AS351" l="1"/>
  <c r="AY351"/>
  <c r="AX351"/>
  <c r="AO352"/>
  <c r="AP351"/>
  <c r="AZ351" s="1"/>
  <c r="AW351"/>
  <c r="AT351"/>
  <c r="AR351"/>
  <c r="AQ351"/>
  <c r="AV351"/>
  <c r="AU351"/>
  <c r="AA349"/>
  <c r="H349"/>
  <c r="N349"/>
  <c r="I348"/>
  <c r="C350"/>
  <c r="D350"/>
  <c r="B351"/>
  <c r="AS352" l="1"/>
  <c r="AY352"/>
  <c r="AX352"/>
  <c r="AO353"/>
  <c r="AT352"/>
  <c r="AP352"/>
  <c r="AZ352" s="1"/>
  <c r="AU352"/>
  <c r="AQ352"/>
  <c r="AR352"/>
  <c r="AW352"/>
  <c r="AV352"/>
  <c r="AA350"/>
  <c r="H350"/>
  <c r="N350"/>
  <c r="I349"/>
  <c r="B352"/>
  <c r="D351"/>
  <c r="C351"/>
  <c r="AS353" l="1"/>
  <c r="AY353"/>
  <c r="AX353"/>
  <c r="AO354"/>
  <c r="AP353"/>
  <c r="AZ353" s="1"/>
  <c r="AW353"/>
  <c r="AV353"/>
  <c r="AQ353"/>
  <c r="AR353"/>
  <c r="AU353"/>
  <c r="AT353"/>
  <c r="AA351"/>
  <c r="H351"/>
  <c r="N351"/>
  <c r="I350"/>
  <c r="D352"/>
  <c r="C352"/>
  <c r="B353"/>
  <c r="AS354" l="1"/>
  <c r="AX354"/>
  <c r="AY354"/>
  <c r="AO355"/>
  <c r="AP354"/>
  <c r="AZ354" s="1"/>
  <c r="AT354"/>
  <c r="AQ354"/>
  <c r="AU354"/>
  <c r="AR354"/>
  <c r="AW354"/>
  <c r="AV354"/>
  <c r="AA352"/>
  <c r="H352"/>
  <c r="N352"/>
  <c r="I351"/>
  <c r="D353"/>
  <c r="C353"/>
  <c r="B354"/>
  <c r="AS355" l="1"/>
  <c r="AY355"/>
  <c r="AX355"/>
  <c r="AO356"/>
  <c r="AP355"/>
  <c r="AZ355" s="1"/>
  <c r="AU355"/>
  <c r="AQ355"/>
  <c r="AW355"/>
  <c r="AV355"/>
  <c r="AR355"/>
  <c r="AT355"/>
  <c r="AA353"/>
  <c r="H353"/>
  <c r="N353"/>
  <c r="I352"/>
  <c r="D354"/>
  <c r="C354"/>
  <c r="B355"/>
  <c r="AS356" l="1"/>
  <c r="AY356"/>
  <c r="AX356"/>
  <c r="AO357"/>
  <c r="AQ356"/>
  <c r="AR356"/>
  <c r="AP356"/>
  <c r="AZ356" s="1"/>
  <c r="AW356"/>
  <c r="AV356"/>
  <c r="AT356"/>
  <c r="AU356"/>
  <c r="AA354"/>
  <c r="H354"/>
  <c r="N354"/>
  <c r="I353"/>
  <c r="D355"/>
  <c r="C355"/>
  <c r="B356"/>
  <c r="AS357" l="1"/>
  <c r="AX357"/>
  <c r="AY357"/>
  <c r="AO358"/>
  <c r="AQ357"/>
  <c r="AW357"/>
  <c r="AR357"/>
  <c r="AV357"/>
  <c r="AU357"/>
  <c r="AP357"/>
  <c r="AZ357" s="1"/>
  <c r="AT357"/>
  <c r="AA355"/>
  <c r="H355"/>
  <c r="N355"/>
  <c r="I354"/>
  <c r="C356"/>
  <c r="B357"/>
  <c r="D356"/>
  <c r="AS358" l="1"/>
  <c r="AY358"/>
  <c r="AX358"/>
  <c r="AO359"/>
  <c r="AV358"/>
  <c r="AQ358"/>
  <c r="AR358"/>
  <c r="AU358"/>
  <c r="AW358"/>
  <c r="AT358"/>
  <c r="AP358"/>
  <c r="AZ358" s="1"/>
  <c r="AA356"/>
  <c r="H356"/>
  <c r="N356"/>
  <c r="I355"/>
  <c r="D357"/>
  <c r="C357"/>
  <c r="B358"/>
  <c r="AS359" l="1"/>
  <c r="AY359"/>
  <c r="AX359"/>
  <c r="AO360"/>
  <c r="AQ359"/>
  <c r="AV359"/>
  <c r="AU359"/>
  <c r="AT359"/>
  <c r="AR359"/>
  <c r="AW359"/>
  <c r="AP359"/>
  <c r="AZ359" s="1"/>
  <c r="AA357"/>
  <c r="H357"/>
  <c r="N357"/>
  <c r="I356"/>
  <c r="B359"/>
  <c r="C358"/>
  <c r="D358"/>
  <c r="AS360" l="1"/>
  <c r="AY360"/>
  <c r="AX360"/>
  <c r="AO361"/>
  <c r="AT360"/>
  <c r="AQ360"/>
  <c r="AR360"/>
  <c r="AP360"/>
  <c r="AZ360" s="1"/>
  <c r="AW360"/>
  <c r="AV360"/>
  <c r="AU360"/>
  <c r="AA358"/>
  <c r="H358"/>
  <c r="N358"/>
  <c r="I357"/>
  <c r="B360"/>
  <c r="D359"/>
  <c r="C359"/>
  <c r="AS361" l="1"/>
  <c r="AY361"/>
  <c r="AX361"/>
  <c r="AO362"/>
  <c r="AW361"/>
  <c r="AP361"/>
  <c r="AZ361" s="1"/>
  <c r="AQ361"/>
  <c r="AU361"/>
  <c r="AT361"/>
  <c r="AV361"/>
  <c r="AR361"/>
  <c r="AA359"/>
  <c r="H359"/>
  <c r="N359"/>
  <c r="I358"/>
  <c r="D360"/>
  <c r="C360"/>
  <c r="B361"/>
  <c r="AS362" l="1"/>
  <c r="AX362"/>
  <c r="AY362"/>
  <c r="AO363"/>
  <c r="AP362"/>
  <c r="AZ362" s="1"/>
  <c r="AW362"/>
  <c r="AV362"/>
  <c r="AU362"/>
  <c r="AR362"/>
  <c r="AT362"/>
  <c r="AQ362"/>
  <c r="AA360"/>
  <c r="H360"/>
  <c r="N360"/>
  <c r="I359"/>
  <c r="C361"/>
  <c r="D361"/>
  <c r="B362"/>
  <c r="AS363" l="1"/>
  <c r="AY363"/>
  <c r="AX363"/>
  <c r="AO364"/>
  <c r="AP363"/>
  <c r="AZ363" s="1"/>
  <c r="AU363"/>
  <c r="AT363"/>
  <c r="AR363"/>
  <c r="AQ363"/>
  <c r="AW363"/>
  <c r="AV363"/>
  <c r="AA361"/>
  <c r="H361"/>
  <c r="N361"/>
  <c r="I360"/>
  <c r="D362"/>
  <c r="C362"/>
  <c r="B363"/>
  <c r="AS364" l="1"/>
  <c r="AY364"/>
  <c r="AX364"/>
  <c r="AO365"/>
  <c r="AQ364"/>
  <c r="AP364"/>
  <c r="AZ364" s="1"/>
  <c r="AR364"/>
  <c r="AW364"/>
  <c r="AV364"/>
  <c r="AU364"/>
  <c r="AT364"/>
  <c r="AA362"/>
  <c r="H362"/>
  <c r="N362"/>
  <c r="I361"/>
  <c r="B364"/>
  <c r="C363"/>
  <c r="D363"/>
  <c r="AS365" l="1"/>
  <c r="AX365"/>
  <c r="AY365"/>
  <c r="AO366"/>
  <c r="AQ365"/>
  <c r="AP365"/>
  <c r="AZ365" s="1"/>
  <c r="AT365"/>
  <c r="AR365"/>
  <c r="AW365"/>
  <c r="AV365"/>
  <c r="AU365"/>
  <c r="AA363"/>
  <c r="H363"/>
  <c r="N363"/>
  <c r="I362"/>
  <c r="C364"/>
  <c r="D364"/>
  <c r="B365"/>
  <c r="AS366" l="1"/>
  <c r="AY366"/>
  <c r="AX366"/>
  <c r="AO367"/>
  <c r="AV366"/>
  <c r="AW366"/>
  <c r="AP366"/>
  <c r="AZ366" s="1"/>
  <c r="AU366"/>
  <c r="AR366"/>
  <c r="AQ366"/>
  <c r="AT366"/>
  <c r="AA364"/>
  <c r="H364"/>
  <c r="N364"/>
  <c r="I363"/>
  <c r="D365"/>
  <c r="C365"/>
  <c r="B366"/>
  <c r="AS367" l="1"/>
  <c r="AY367"/>
  <c r="AX367"/>
  <c r="AO368"/>
  <c r="AQ367"/>
  <c r="AP367"/>
  <c r="AZ367" s="1"/>
  <c r="AR367"/>
  <c r="AU367"/>
  <c r="AW367"/>
  <c r="AV367"/>
  <c r="AT367"/>
  <c r="AA365"/>
  <c r="H365"/>
  <c r="N365"/>
  <c r="I364"/>
  <c r="B367"/>
  <c r="C366"/>
  <c r="D366"/>
  <c r="AS368" l="1"/>
  <c r="AY368"/>
  <c r="AX368"/>
  <c r="AO369"/>
  <c r="AT368"/>
  <c r="AQ368"/>
  <c r="AP368"/>
  <c r="AZ368" s="1"/>
  <c r="AW368"/>
  <c r="AV368"/>
  <c r="AU368"/>
  <c r="AR368"/>
  <c r="AA366"/>
  <c r="H366"/>
  <c r="N366"/>
  <c r="I365"/>
  <c r="B368"/>
  <c r="D367"/>
  <c r="C367"/>
  <c r="AS369" l="1"/>
  <c r="AX369"/>
  <c r="AY369"/>
  <c r="AO370"/>
  <c r="AQ369"/>
  <c r="AW369"/>
  <c r="AP369"/>
  <c r="AZ369" s="1"/>
  <c r="AR369"/>
  <c r="AV369"/>
  <c r="AU369"/>
  <c r="AT369"/>
  <c r="AA367"/>
  <c r="H367"/>
  <c r="N367"/>
  <c r="I366"/>
  <c r="D368"/>
  <c r="C368"/>
  <c r="B369"/>
  <c r="AS370" l="1"/>
  <c r="AX370"/>
  <c r="AY370"/>
  <c r="AO371"/>
  <c r="AP370"/>
  <c r="AZ370" s="1"/>
  <c r="AV370"/>
  <c r="AU370"/>
  <c r="AT370"/>
  <c r="AW370"/>
  <c r="AR370"/>
  <c r="AQ370"/>
  <c r="AA368"/>
  <c r="H368"/>
  <c r="N368"/>
  <c r="I367"/>
  <c r="D369"/>
  <c r="C369"/>
  <c r="B370"/>
  <c r="AS371" l="1"/>
  <c r="AY371"/>
  <c r="AX371"/>
  <c r="AO372"/>
  <c r="AP371"/>
  <c r="AZ371" s="1"/>
  <c r="AU371"/>
  <c r="AV371"/>
  <c r="AT371"/>
  <c r="AR371"/>
  <c r="AQ371"/>
  <c r="AW371"/>
  <c r="AA369"/>
  <c r="H369"/>
  <c r="N369"/>
  <c r="I368"/>
  <c r="D370"/>
  <c r="B371"/>
  <c r="C370"/>
  <c r="AS372" l="1"/>
  <c r="AY372"/>
  <c r="AX372"/>
  <c r="AO373"/>
  <c r="AQ372"/>
  <c r="AU372"/>
  <c r="AT372"/>
  <c r="AR372"/>
  <c r="AP372"/>
  <c r="AZ372" s="1"/>
  <c r="AW372"/>
  <c r="AV372"/>
  <c r="AA370"/>
  <c r="H370"/>
  <c r="N370"/>
  <c r="I369"/>
  <c r="D371"/>
  <c r="B372"/>
  <c r="C371"/>
  <c r="AS373" l="1"/>
  <c r="AY373"/>
  <c r="AX373"/>
  <c r="AO374"/>
  <c r="AQ373"/>
  <c r="AP373"/>
  <c r="AZ373" s="1"/>
  <c r="AR373"/>
  <c r="AW373"/>
  <c r="AT373"/>
  <c r="AV373"/>
  <c r="AU373"/>
  <c r="AA371"/>
  <c r="H371"/>
  <c r="N371"/>
  <c r="I370"/>
  <c r="C372"/>
  <c r="B373"/>
  <c r="D372"/>
  <c r="AS374" l="1"/>
  <c r="AY374"/>
  <c r="AX374"/>
  <c r="AO375"/>
  <c r="AV374"/>
  <c r="AP374"/>
  <c r="AZ374" s="1"/>
  <c r="AT374"/>
  <c r="AQ374"/>
  <c r="AW374"/>
  <c r="AR374"/>
  <c r="AU374"/>
  <c r="AA372"/>
  <c r="H372"/>
  <c r="N372"/>
  <c r="I371"/>
  <c r="D373"/>
  <c r="B374"/>
  <c r="C373"/>
  <c r="AS375" l="1"/>
  <c r="AY375"/>
  <c r="AX375"/>
  <c r="AO376"/>
  <c r="AP375"/>
  <c r="AZ375" s="1"/>
  <c r="AQ375"/>
  <c r="AW375"/>
  <c r="AV375"/>
  <c r="AR375"/>
  <c r="AU375"/>
  <c r="AT375"/>
  <c r="AA373"/>
  <c r="H373"/>
  <c r="N373"/>
  <c r="I372"/>
  <c r="B375"/>
  <c r="D374"/>
  <c r="C374"/>
  <c r="AS376" l="1"/>
  <c r="AY376"/>
  <c r="AX376"/>
  <c r="AO377"/>
  <c r="AT376"/>
  <c r="AQ376"/>
  <c r="AP376"/>
  <c r="AZ376" s="1"/>
  <c r="AR376"/>
  <c r="AU376"/>
  <c r="AW376"/>
  <c r="AV376"/>
  <c r="AA374"/>
  <c r="H374"/>
  <c r="N374"/>
  <c r="I373"/>
  <c r="B376"/>
  <c r="D375"/>
  <c r="C375"/>
  <c r="AS377" l="1"/>
  <c r="AX377"/>
  <c r="AY377"/>
  <c r="AO378"/>
  <c r="AW377"/>
  <c r="AQ377"/>
  <c r="AV377"/>
  <c r="AU377"/>
  <c r="AP377"/>
  <c r="AZ377" s="1"/>
  <c r="AT377"/>
  <c r="AR377"/>
  <c r="AA375"/>
  <c r="H375"/>
  <c r="N375"/>
  <c r="I374"/>
  <c r="D376"/>
  <c r="C376"/>
  <c r="B377"/>
  <c r="AS378" l="1"/>
  <c r="AX378"/>
  <c r="AY378"/>
  <c r="AO379"/>
  <c r="AP378"/>
  <c r="AZ378" s="1"/>
  <c r="AQ378"/>
  <c r="AW378"/>
  <c r="AR378"/>
  <c r="AV378"/>
  <c r="AU378"/>
  <c r="AT378"/>
  <c r="AA376"/>
  <c r="H376"/>
  <c r="N376"/>
  <c r="I375"/>
  <c r="B378"/>
  <c r="D377"/>
  <c r="C377"/>
  <c r="AS379" l="1"/>
  <c r="AY379"/>
  <c r="AX379"/>
  <c r="AO380"/>
  <c r="AP379"/>
  <c r="AZ379" s="1"/>
  <c r="AQ379"/>
  <c r="AU379"/>
  <c r="AW379"/>
  <c r="AV379"/>
  <c r="AT379"/>
  <c r="AR379"/>
  <c r="AA377"/>
  <c r="H377"/>
  <c r="N377"/>
  <c r="I376"/>
  <c r="D378"/>
  <c r="C378"/>
  <c r="B379"/>
  <c r="AS380" l="1"/>
  <c r="AY380"/>
  <c r="AX380"/>
  <c r="AO381"/>
  <c r="AQ380"/>
  <c r="AR380"/>
  <c r="AU380"/>
  <c r="AT380"/>
  <c r="AW380"/>
  <c r="AP380"/>
  <c r="AZ380" s="1"/>
  <c r="AV380"/>
  <c r="AA378"/>
  <c r="H378"/>
  <c r="N378"/>
  <c r="I377"/>
  <c r="B380"/>
  <c r="C379"/>
  <c r="D379"/>
  <c r="AS381" l="1"/>
  <c r="AX381"/>
  <c r="AY381"/>
  <c r="AO382"/>
  <c r="AQ381"/>
  <c r="AV381"/>
  <c r="AR381"/>
  <c r="AU381"/>
  <c r="AP381"/>
  <c r="AZ381" s="1"/>
  <c r="AT381"/>
  <c r="AW381"/>
  <c r="AA379"/>
  <c r="H379"/>
  <c r="N379"/>
  <c r="I378"/>
  <c r="C380"/>
  <c r="B381"/>
  <c r="D380"/>
  <c r="AS382" l="1"/>
  <c r="AY382"/>
  <c r="AX382"/>
  <c r="AO383"/>
  <c r="AV382"/>
  <c r="AP382"/>
  <c r="AZ382" s="1"/>
  <c r="AW382"/>
  <c r="AT382"/>
  <c r="AR382"/>
  <c r="AQ382"/>
  <c r="AU382"/>
  <c r="AA380"/>
  <c r="H380"/>
  <c r="N380"/>
  <c r="I379"/>
  <c r="D381"/>
  <c r="B382"/>
  <c r="C381"/>
  <c r="AS383" l="1"/>
  <c r="AY383"/>
  <c r="AX383"/>
  <c r="AO384"/>
  <c r="AP383"/>
  <c r="AZ383" s="1"/>
  <c r="AU383"/>
  <c r="AT383"/>
  <c r="AV383"/>
  <c r="AR383"/>
  <c r="AQ383"/>
  <c r="AW383"/>
  <c r="AA381"/>
  <c r="H381"/>
  <c r="N381"/>
  <c r="I380"/>
  <c r="B383"/>
  <c r="C382"/>
  <c r="D382"/>
  <c r="AS384" l="1"/>
  <c r="AY384"/>
  <c r="AX384"/>
  <c r="AO385"/>
  <c r="AT384"/>
  <c r="AP384"/>
  <c r="AZ384" s="1"/>
  <c r="AW384"/>
  <c r="AQ384"/>
  <c r="AR384"/>
  <c r="AV384"/>
  <c r="AU384"/>
  <c r="AA382"/>
  <c r="H382"/>
  <c r="N382"/>
  <c r="I381"/>
  <c r="B384"/>
  <c r="D383"/>
  <c r="C383"/>
  <c r="AS385" l="1"/>
  <c r="AX385"/>
  <c r="AY385"/>
  <c r="AO386"/>
  <c r="AP385"/>
  <c r="AZ385" s="1"/>
  <c r="AW385"/>
  <c r="AT385"/>
  <c r="AR385"/>
  <c r="AV385"/>
  <c r="AU385"/>
  <c r="AQ385"/>
  <c r="AA383"/>
  <c r="H383"/>
  <c r="N383"/>
  <c r="I382"/>
  <c r="D384"/>
  <c r="B385"/>
  <c r="C384"/>
  <c r="AS386" l="1"/>
  <c r="AX386"/>
  <c r="AY386"/>
  <c r="AO387"/>
  <c r="AP386"/>
  <c r="AZ386" s="1"/>
  <c r="AW386"/>
  <c r="AV386"/>
  <c r="AT386"/>
  <c r="AR386"/>
  <c r="AQ386"/>
  <c r="AU386"/>
  <c r="AA384"/>
  <c r="H384"/>
  <c r="N384"/>
  <c r="I383"/>
  <c r="D385"/>
  <c r="C385"/>
  <c r="B386"/>
  <c r="AS387" l="1"/>
  <c r="AY387"/>
  <c r="AX387"/>
  <c r="AO388"/>
  <c r="AP387"/>
  <c r="AZ387" s="1"/>
  <c r="AU387"/>
  <c r="AQ387"/>
  <c r="AR387"/>
  <c r="AW387"/>
  <c r="AV387"/>
  <c r="AT387"/>
  <c r="AA385"/>
  <c r="H385"/>
  <c r="N385"/>
  <c r="I384"/>
  <c r="D386"/>
  <c r="C386"/>
  <c r="B387"/>
  <c r="AS388" l="1"/>
  <c r="AY388"/>
  <c r="AX388"/>
  <c r="AO389"/>
  <c r="AQ388"/>
  <c r="AP388"/>
  <c r="AZ388" s="1"/>
  <c r="AW388"/>
  <c r="AR388"/>
  <c r="AV388"/>
  <c r="AU388"/>
  <c r="AT388"/>
  <c r="AA386"/>
  <c r="H386"/>
  <c r="N386"/>
  <c r="I385"/>
  <c r="D387"/>
  <c r="C387"/>
  <c r="B388"/>
  <c r="AS389" l="1"/>
  <c r="AX389"/>
  <c r="AY389"/>
  <c r="AO390"/>
  <c r="AQ389"/>
  <c r="AR389"/>
  <c r="AU389"/>
  <c r="AT389"/>
  <c r="AP389"/>
  <c r="AZ389" s="1"/>
  <c r="AW389"/>
  <c r="AV389"/>
  <c r="AA387"/>
  <c r="H387"/>
  <c r="N387"/>
  <c r="I386"/>
  <c r="C388"/>
  <c r="D388"/>
  <c r="B389"/>
  <c r="AS390" l="1"/>
  <c r="AY390"/>
  <c r="AX390"/>
  <c r="AO391"/>
  <c r="AV390"/>
  <c r="AQ390"/>
  <c r="AW390"/>
  <c r="AU390"/>
  <c r="AT390"/>
  <c r="AR390"/>
  <c r="AP390"/>
  <c r="AZ390" s="1"/>
  <c r="AA388"/>
  <c r="H388"/>
  <c r="N388"/>
  <c r="I387"/>
  <c r="D389"/>
  <c r="C389"/>
  <c r="B390"/>
  <c r="AS391" l="1"/>
  <c r="AY391"/>
  <c r="AX391"/>
  <c r="AO392"/>
  <c r="AQ391"/>
  <c r="AW391"/>
  <c r="AV391"/>
  <c r="AU391"/>
  <c r="AT391"/>
  <c r="AR391"/>
  <c r="AP391"/>
  <c r="AZ391" s="1"/>
  <c r="AA389"/>
  <c r="H389"/>
  <c r="N389"/>
  <c r="I388"/>
  <c r="B391"/>
  <c r="C390"/>
  <c r="D390"/>
  <c r="AS392" l="1"/>
  <c r="AY392"/>
  <c r="AX392"/>
  <c r="AO393"/>
  <c r="AT392"/>
  <c r="AV392"/>
  <c r="AU392"/>
  <c r="AQ392"/>
  <c r="AP392"/>
  <c r="AZ392" s="1"/>
  <c r="AR392"/>
  <c r="AW392"/>
  <c r="AA390"/>
  <c r="H390"/>
  <c r="N390"/>
  <c r="I389"/>
  <c r="B392"/>
  <c r="C391"/>
  <c r="D391"/>
  <c r="AS393" l="1"/>
  <c r="AX393"/>
  <c r="AY393"/>
  <c r="AO394"/>
  <c r="AW393"/>
  <c r="AP393"/>
  <c r="AZ393" s="1"/>
  <c r="AQ393"/>
  <c r="AV393"/>
  <c r="AU393"/>
  <c r="AR393"/>
  <c r="AT393"/>
  <c r="AA391"/>
  <c r="H391"/>
  <c r="N391"/>
  <c r="I390"/>
  <c r="D392"/>
  <c r="B393"/>
  <c r="C392"/>
  <c r="AS394" l="1"/>
  <c r="AX394"/>
  <c r="AY394"/>
  <c r="AO395"/>
  <c r="AP394"/>
  <c r="AZ394" s="1"/>
  <c r="AQ394"/>
  <c r="AU394"/>
  <c r="AT394"/>
  <c r="AW394"/>
  <c r="AV394"/>
  <c r="AR394"/>
  <c r="AA392"/>
  <c r="H392"/>
  <c r="N392"/>
  <c r="I391"/>
  <c r="C393"/>
  <c r="B394"/>
  <c r="D393"/>
  <c r="AS395" l="1"/>
  <c r="AY395"/>
  <c r="AX395"/>
  <c r="AO396"/>
  <c r="AP395"/>
  <c r="AZ395" s="1"/>
  <c r="AU395"/>
  <c r="AW395"/>
  <c r="AR395"/>
  <c r="AQ395"/>
  <c r="AV395"/>
  <c r="AT395"/>
  <c r="AA393"/>
  <c r="H393"/>
  <c r="N393"/>
  <c r="I392"/>
  <c r="D394"/>
  <c r="C394"/>
  <c r="B395"/>
  <c r="AS396" l="1"/>
  <c r="AY396"/>
  <c r="AX396"/>
  <c r="AO397"/>
  <c r="AQ396"/>
  <c r="AP396"/>
  <c r="AZ396" s="1"/>
  <c r="AT396"/>
  <c r="AR396"/>
  <c r="AW396"/>
  <c r="AV396"/>
  <c r="AU396"/>
  <c r="AA394"/>
  <c r="H394"/>
  <c r="N394"/>
  <c r="I393"/>
  <c r="B396"/>
  <c r="D395"/>
  <c r="C395"/>
  <c r="AS397" l="1"/>
  <c r="AX397"/>
  <c r="AY397"/>
  <c r="AO398"/>
  <c r="AQ397"/>
  <c r="AP397"/>
  <c r="AZ397" s="1"/>
  <c r="AR397"/>
  <c r="AW397"/>
  <c r="AV397"/>
  <c r="AU397"/>
  <c r="AT397"/>
  <c r="AA395"/>
  <c r="H395"/>
  <c r="N395"/>
  <c r="I394"/>
  <c r="C396"/>
  <c r="B397"/>
  <c r="D396"/>
  <c r="AS398" l="1"/>
  <c r="AX398"/>
  <c r="AY398"/>
  <c r="AO399"/>
  <c r="AV398"/>
  <c r="AT398"/>
  <c r="AR398"/>
  <c r="AP398"/>
  <c r="AZ398" s="1"/>
  <c r="AQ398"/>
  <c r="AW398"/>
  <c r="AU398"/>
  <c r="AA396"/>
  <c r="H396"/>
  <c r="N396"/>
  <c r="I395"/>
  <c r="D397"/>
  <c r="B398"/>
  <c r="C397"/>
  <c r="AS399" l="1"/>
  <c r="AY399"/>
  <c r="AX399"/>
  <c r="AO400"/>
  <c r="AQ399"/>
  <c r="AW399"/>
  <c r="AV399"/>
  <c r="AP399"/>
  <c r="AZ399" s="1"/>
  <c r="AU399"/>
  <c r="AR399"/>
  <c r="AT399"/>
  <c r="AA397"/>
  <c r="H397"/>
  <c r="N397"/>
  <c r="I396"/>
  <c r="B399"/>
  <c r="C398"/>
  <c r="D398"/>
  <c r="AS400" l="1"/>
  <c r="AY400"/>
  <c r="AX400"/>
  <c r="AO401"/>
  <c r="AT400"/>
  <c r="AQ400"/>
  <c r="AP400"/>
  <c r="AZ400" s="1"/>
  <c r="AW400"/>
  <c r="AV400"/>
  <c r="AU400"/>
  <c r="AR400"/>
  <c r="AA398"/>
  <c r="H398"/>
  <c r="N398"/>
  <c r="I397"/>
  <c r="B400"/>
  <c r="D399"/>
  <c r="C399"/>
  <c r="AS401" l="1"/>
  <c r="AX401"/>
  <c r="AY401"/>
  <c r="AO402"/>
  <c r="AQ401"/>
  <c r="AW401"/>
  <c r="AP401"/>
  <c r="AZ401" s="1"/>
  <c r="AV401"/>
  <c r="AU401"/>
  <c r="AT401"/>
  <c r="AR401"/>
  <c r="AA399"/>
  <c r="H399"/>
  <c r="N399"/>
  <c r="I398"/>
  <c r="D400"/>
  <c r="C400"/>
  <c r="B401"/>
  <c r="AS402" l="1"/>
  <c r="AY402"/>
  <c r="AX402"/>
  <c r="AO403"/>
  <c r="AP402"/>
  <c r="AZ402" s="1"/>
  <c r="AU402"/>
  <c r="AW402"/>
  <c r="AQ402"/>
  <c r="AV402"/>
  <c r="AR402"/>
  <c r="AT402"/>
  <c r="AA400"/>
  <c r="H400"/>
  <c r="N400"/>
  <c r="I399"/>
  <c r="D401"/>
  <c r="C401"/>
  <c r="B402"/>
  <c r="AS403" l="1"/>
  <c r="AY403"/>
  <c r="AX403"/>
  <c r="AO404"/>
  <c r="AP403"/>
  <c r="AZ403" s="1"/>
  <c r="AU403"/>
  <c r="AV403"/>
  <c r="AT403"/>
  <c r="AW403"/>
  <c r="AQ403"/>
  <c r="AR403"/>
  <c r="AA401"/>
  <c r="H401"/>
  <c r="N401"/>
  <c r="I400"/>
  <c r="D402"/>
  <c r="C402"/>
  <c r="B403"/>
  <c r="AS404" l="1"/>
  <c r="AY404"/>
  <c r="AX404"/>
  <c r="AO405"/>
  <c r="AQ404"/>
  <c r="AR404"/>
  <c r="AW404"/>
  <c r="AP404"/>
  <c r="AZ404" s="1"/>
  <c r="AV404"/>
  <c r="AU404"/>
  <c r="AT404"/>
  <c r="AA402"/>
  <c r="H402"/>
  <c r="N402"/>
  <c r="I401"/>
  <c r="D403"/>
  <c r="B404"/>
  <c r="C403"/>
  <c r="AS405" l="1"/>
  <c r="AX405"/>
  <c r="AY405"/>
  <c r="AO406"/>
  <c r="AQ405"/>
  <c r="AP405"/>
  <c r="AZ405" s="1"/>
  <c r="AU405"/>
  <c r="AR405"/>
  <c r="AT405"/>
  <c r="AV405"/>
  <c r="AW405"/>
  <c r="AA403"/>
  <c r="H403"/>
  <c r="N403"/>
  <c r="I402"/>
  <c r="C404"/>
  <c r="D404"/>
  <c r="B405"/>
  <c r="AS406" l="1"/>
  <c r="AX406"/>
  <c r="AY406"/>
  <c r="AO407"/>
  <c r="AP406"/>
  <c r="AZ406" s="1"/>
  <c r="AW406"/>
  <c r="AV406"/>
  <c r="AU406"/>
  <c r="AQ406"/>
  <c r="AT406"/>
  <c r="AR406"/>
  <c r="AA404"/>
  <c r="H404"/>
  <c r="N404"/>
  <c r="I403"/>
  <c r="D405"/>
  <c r="C405"/>
  <c r="B406"/>
  <c r="AS407" l="1"/>
  <c r="AY407"/>
  <c r="AX407"/>
  <c r="AO408"/>
  <c r="AP407"/>
  <c r="AZ407" s="1"/>
  <c r="AQ407"/>
  <c r="AR407"/>
  <c r="AV407"/>
  <c r="AW407"/>
  <c r="AU407"/>
  <c r="AT407"/>
  <c r="AA405"/>
  <c r="H405"/>
  <c r="N405"/>
  <c r="I404"/>
  <c r="B407"/>
  <c r="C406"/>
  <c r="D406"/>
  <c r="AS408" l="1"/>
  <c r="AY408"/>
  <c r="AX408"/>
  <c r="AO409"/>
  <c r="AV408"/>
  <c r="AQ408"/>
  <c r="AU408"/>
  <c r="AT408"/>
  <c r="AP408"/>
  <c r="AZ408" s="1"/>
  <c r="AR408"/>
  <c r="AW408"/>
  <c r="AA406"/>
  <c r="H406"/>
  <c r="N406"/>
  <c r="I405"/>
  <c r="B408"/>
  <c r="C407"/>
  <c r="D407"/>
  <c r="AS409" l="1"/>
  <c r="AX409"/>
  <c r="AY409"/>
  <c r="AO410"/>
  <c r="AQ409"/>
  <c r="AW409"/>
  <c r="AT409"/>
  <c r="AR409"/>
  <c r="AV409"/>
  <c r="AP409"/>
  <c r="AZ409" s="1"/>
  <c r="AU409"/>
  <c r="AA407"/>
  <c r="H407"/>
  <c r="N407"/>
  <c r="I406"/>
  <c r="D408"/>
  <c r="C408"/>
  <c r="B409"/>
  <c r="AS410" l="1"/>
  <c r="AX410"/>
  <c r="AY410"/>
  <c r="AO411"/>
  <c r="AP410"/>
  <c r="AZ410" s="1"/>
  <c r="AQ410"/>
  <c r="AT410"/>
  <c r="AW410"/>
  <c r="AV410"/>
  <c r="AU410"/>
  <c r="AR410"/>
  <c r="AA408"/>
  <c r="H408"/>
  <c r="N408"/>
  <c r="I407"/>
  <c r="B410"/>
  <c r="D409"/>
  <c r="C409"/>
  <c r="AS411" l="1"/>
  <c r="AY411"/>
  <c r="AX411"/>
  <c r="AO412"/>
  <c r="AP411"/>
  <c r="AZ411" s="1"/>
  <c r="AQ411"/>
  <c r="AW411"/>
  <c r="AV411"/>
  <c r="AU411"/>
  <c r="AT411"/>
  <c r="AR411"/>
  <c r="AA409"/>
  <c r="H409"/>
  <c r="N409"/>
  <c r="I408"/>
  <c r="D410"/>
  <c r="B411"/>
  <c r="C410"/>
  <c r="AS412" l="1"/>
  <c r="AY412"/>
  <c r="AX412"/>
  <c r="AO413"/>
  <c r="AQ412"/>
  <c r="AR412"/>
  <c r="AW412"/>
  <c r="AV412"/>
  <c r="AP412"/>
  <c r="AZ412" s="1"/>
  <c r="AU412"/>
  <c r="AT412"/>
  <c r="AA410"/>
  <c r="H410"/>
  <c r="N410"/>
  <c r="I409"/>
  <c r="B412"/>
  <c r="C411"/>
  <c r="D411"/>
  <c r="AS413" l="1"/>
  <c r="AX413"/>
  <c r="AY413"/>
  <c r="AO414"/>
  <c r="AQ413"/>
  <c r="AU413"/>
  <c r="AR413"/>
  <c r="AT413"/>
  <c r="AW413"/>
  <c r="AV413"/>
  <c r="AP413"/>
  <c r="AZ413" s="1"/>
  <c r="AA411"/>
  <c r="H411"/>
  <c r="N411"/>
  <c r="I410"/>
  <c r="C412"/>
  <c r="B413"/>
  <c r="D412"/>
  <c r="AS414" l="1"/>
  <c r="AY414"/>
  <c r="AX414"/>
  <c r="AO415"/>
  <c r="AQ414"/>
  <c r="AW414"/>
  <c r="AP414"/>
  <c r="AZ414" s="1"/>
  <c r="AV414"/>
  <c r="AT414"/>
  <c r="AR414"/>
  <c r="AU414"/>
  <c r="AA412"/>
  <c r="H412"/>
  <c r="N412"/>
  <c r="I411"/>
  <c r="D413"/>
  <c r="B414"/>
  <c r="C413"/>
  <c r="AS415" l="1"/>
  <c r="AY415"/>
  <c r="AX415"/>
  <c r="AO416"/>
  <c r="AP415"/>
  <c r="AZ415" s="1"/>
  <c r="AQ415"/>
  <c r="AV415"/>
  <c r="AR415"/>
  <c r="AW415"/>
  <c r="AU415"/>
  <c r="AT415"/>
  <c r="AA413"/>
  <c r="H413"/>
  <c r="N413"/>
  <c r="I412"/>
  <c r="B415"/>
  <c r="C414"/>
  <c r="D414"/>
  <c r="AS416" l="1"/>
  <c r="AY416"/>
  <c r="AX416"/>
  <c r="AO417"/>
  <c r="AP416"/>
  <c r="AZ416" s="1"/>
  <c r="AV416"/>
  <c r="AU416"/>
  <c r="AT416"/>
  <c r="AR416"/>
  <c r="AW416"/>
  <c r="AQ416"/>
  <c r="AA414"/>
  <c r="H414"/>
  <c r="N414"/>
  <c r="I413"/>
  <c r="B416"/>
  <c r="D415"/>
  <c r="C415"/>
  <c r="AS417" l="1"/>
  <c r="AX417"/>
  <c r="AY417"/>
  <c r="AO418"/>
  <c r="AP417"/>
  <c r="AZ417" s="1"/>
  <c r="AW417"/>
  <c r="AV417"/>
  <c r="AR417"/>
  <c r="AQ417"/>
  <c r="AU417"/>
  <c r="AT417"/>
  <c r="AA415"/>
  <c r="H415"/>
  <c r="N415"/>
  <c r="I414"/>
  <c r="D416"/>
  <c r="C416"/>
  <c r="B417"/>
  <c r="AS418" l="1"/>
  <c r="AX418"/>
  <c r="AY418"/>
  <c r="AO419"/>
  <c r="AP418"/>
  <c r="AZ418" s="1"/>
  <c r="AT418"/>
  <c r="AU418"/>
  <c r="AR418"/>
  <c r="AV418"/>
  <c r="AW418"/>
  <c r="AQ418"/>
  <c r="AA416"/>
  <c r="H416"/>
  <c r="N416"/>
  <c r="I415"/>
  <c r="D417"/>
  <c r="C417"/>
  <c r="B418"/>
  <c r="AS419" l="1"/>
  <c r="AY419"/>
  <c r="AX419"/>
  <c r="AO420"/>
  <c r="AP419"/>
  <c r="AZ419" s="1"/>
  <c r="AQ419"/>
  <c r="AW419"/>
  <c r="AV419"/>
  <c r="AU419"/>
  <c r="AT419"/>
  <c r="AR419"/>
  <c r="AA417"/>
  <c r="H417"/>
  <c r="N417"/>
  <c r="I416"/>
  <c r="D418"/>
  <c r="C418"/>
  <c r="B419"/>
  <c r="AS420" l="1"/>
  <c r="AY420"/>
  <c r="AX420"/>
  <c r="AO421"/>
  <c r="AQ420"/>
  <c r="AR420"/>
  <c r="AP420"/>
  <c r="AZ420" s="1"/>
  <c r="AV420"/>
  <c r="AW420"/>
  <c r="AU420"/>
  <c r="AT420"/>
  <c r="AA418"/>
  <c r="H418"/>
  <c r="N418"/>
  <c r="I417"/>
  <c r="D419"/>
  <c r="B420"/>
  <c r="C419"/>
  <c r="AS421" l="1"/>
  <c r="AX421"/>
  <c r="AY421"/>
  <c r="AO422"/>
  <c r="AQ421"/>
  <c r="AP421"/>
  <c r="AZ421" s="1"/>
  <c r="AU421"/>
  <c r="AR421"/>
  <c r="AT421"/>
  <c r="AV421"/>
  <c r="AW421"/>
  <c r="AA419"/>
  <c r="H419"/>
  <c r="N419"/>
  <c r="I418"/>
  <c r="C420"/>
  <c r="D420"/>
  <c r="B421"/>
  <c r="AS422" l="1"/>
  <c r="AX422"/>
  <c r="AY422"/>
  <c r="AO423"/>
  <c r="AQ422"/>
  <c r="AW422"/>
  <c r="AV422"/>
  <c r="AR422"/>
  <c r="AP422"/>
  <c r="AZ422" s="1"/>
  <c r="AU422"/>
  <c r="AT422"/>
  <c r="AA420"/>
  <c r="H420"/>
  <c r="N420"/>
  <c r="I419"/>
  <c r="D421"/>
  <c r="C421"/>
  <c r="B422"/>
  <c r="AS423" l="1"/>
  <c r="AY423"/>
  <c r="AX423"/>
  <c r="AO424"/>
  <c r="AQ423"/>
  <c r="AV423"/>
  <c r="AW423"/>
  <c r="AU423"/>
  <c r="AP423"/>
  <c r="AZ423" s="1"/>
  <c r="AR423"/>
  <c r="AT423"/>
  <c r="AA421"/>
  <c r="H421"/>
  <c r="N421"/>
  <c r="I420"/>
  <c r="B423"/>
  <c r="D422"/>
  <c r="C422"/>
  <c r="AS424" l="1"/>
  <c r="AY424"/>
  <c r="AX424"/>
  <c r="AO425"/>
  <c r="AV424"/>
  <c r="AU424"/>
  <c r="AT424"/>
  <c r="AW424"/>
  <c r="AP424"/>
  <c r="AZ424" s="1"/>
  <c r="AR424"/>
  <c r="AQ424"/>
  <c r="AA422"/>
  <c r="H422"/>
  <c r="N422"/>
  <c r="I421"/>
  <c r="B424"/>
  <c r="D423"/>
  <c r="C423"/>
  <c r="AS425" l="1"/>
  <c r="AX425"/>
  <c r="AY425"/>
  <c r="AO426"/>
  <c r="AP425"/>
  <c r="AZ425" s="1"/>
  <c r="AQ425"/>
  <c r="AW425"/>
  <c r="AR425"/>
  <c r="AV425"/>
  <c r="AU425"/>
  <c r="AT425"/>
  <c r="AA423"/>
  <c r="H423"/>
  <c r="N423"/>
  <c r="I422"/>
  <c r="D424"/>
  <c r="B425"/>
  <c r="C424"/>
  <c r="AS426" l="1"/>
  <c r="AY426"/>
  <c r="AX426"/>
  <c r="AO427"/>
  <c r="AP426"/>
  <c r="AZ426" s="1"/>
  <c r="AT426"/>
  <c r="AQ426"/>
  <c r="AW426"/>
  <c r="AV426"/>
  <c r="AR426"/>
  <c r="AU426"/>
  <c r="AA424"/>
  <c r="H424"/>
  <c r="N424"/>
  <c r="I423"/>
  <c r="C425"/>
  <c r="B426"/>
  <c r="D425"/>
  <c r="AS427" l="1"/>
  <c r="AY427"/>
  <c r="AX427"/>
  <c r="AO428"/>
  <c r="AP427"/>
  <c r="AZ427" s="1"/>
  <c r="AQ427"/>
  <c r="AW427"/>
  <c r="AV427"/>
  <c r="AU427"/>
  <c r="AR427"/>
  <c r="AT427"/>
  <c r="AA425"/>
  <c r="H425"/>
  <c r="N425"/>
  <c r="I424"/>
  <c r="D426"/>
  <c r="B427"/>
  <c r="C426"/>
  <c r="AS428" l="1"/>
  <c r="AY428"/>
  <c r="AX428"/>
  <c r="AO429"/>
  <c r="AQ428"/>
  <c r="AP428"/>
  <c r="AZ428" s="1"/>
  <c r="AR428"/>
  <c r="AW428"/>
  <c r="AU428"/>
  <c r="AV428"/>
  <c r="AT428"/>
  <c r="AA426"/>
  <c r="H426"/>
  <c r="N426"/>
  <c r="I425"/>
  <c r="B428"/>
  <c r="C427"/>
  <c r="D427"/>
  <c r="AS429" l="1"/>
  <c r="AX429"/>
  <c r="AY429"/>
  <c r="AO430"/>
  <c r="AQ429"/>
  <c r="AP429"/>
  <c r="AZ429" s="1"/>
  <c r="AU429"/>
  <c r="AR429"/>
  <c r="AT429"/>
  <c r="AW429"/>
  <c r="AV429"/>
  <c r="AA427"/>
  <c r="H427"/>
  <c r="N427"/>
  <c r="I426"/>
  <c r="C428"/>
  <c r="B429"/>
  <c r="D428"/>
  <c r="AS430" l="1"/>
  <c r="AX430"/>
  <c r="AY430"/>
  <c r="AO431"/>
  <c r="AW430"/>
  <c r="AV430"/>
  <c r="AP430"/>
  <c r="AZ430" s="1"/>
  <c r="AR430"/>
  <c r="AQ430"/>
  <c r="AU430"/>
  <c r="AT430"/>
  <c r="AA428"/>
  <c r="H428"/>
  <c r="N428"/>
  <c r="I427"/>
  <c r="D429"/>
  <c r="C429"/>
  <c r="B430"/>
  <c r="AS431" l="1"/>
  <c r="AY431"/>
  <c r="AX431"/>
  <c r="AO432"/>
  <c r="AQ431"/>
  <c r="AP431"/>
  <c r="AZ431" s="1"/>
  <c r="AR431"/>
  <c r="AW431"/>
  <c r="AV431"/>
  <c r="AU431"/>
  <c r="AT431"/>
  <c r="AA429"/>
  <c r="H429"/>
  <c r="N429"/>
  <c r="I428"/>
  <c r="B431"/>
  <c r="C430"/>
  <c r="D430"/>
  <c r="AS432" l="1"/>
  <c r="AY432"/>
  <c r="AX432"/>
  <c r="AO433"/>
  <c r="AQ432"/>
  <c r="AV432"/>
  <c r="AU432"/>
  <c r="AP432"/>
  <c r="AZ432" s="1"/>
  <c r="AT432"/>
  <c r="AR432"/>
  <c r="AW432"/>
  <c r="AA430"/>
  <c r="H430"/>
  <c r="N430"/>
  <c r="I429"/>
  <c r="B432"/>
  <c r="D431"/>
  <c r="C431"/>
  <c r="AS433" l="1"/>
  <c r="AX433"/>
  <c r="AY433"/>
  <c r="AO434"/>
  <c r="AQ433"/>
  <c r="AP433"/>
  <c r="AZ433" s="1"/>
  <c r="AW433"/>
  <c r="AV433"/>
  <c r="AU433"/>
  <c r="AR433"/>
  <c r="AT433"/>
  <c r="AA431"/>
  <c r="H431"/>
  <c r="N431"/>
  <c r="I430"/>
  <c r="D432"/>
  <c r="C432"/>
  <c r="B433"/>
  <c r="AS434" l="1"/>
  <c r="AX434"/>
  <c r="AY434"/>
  <c r="AO435"/>
  <c r="AP434"/>
  <c r="AZ434" s="1"/>
  <c r="AT434"/>
  <c r="AW434"/>
  <c r="AV434"/>
  <c r="AU434"/>
  <c r="AR434"/>
  <c r="AQ434"/>
  <c r="AA432"/>
  <c r="H432"/>
  <c r="N432"/>
  <c r="I431"/>
  <c r="D433"/>
  <c r="C433"/>
  <c r="B434"/>
  <c r="AS435" l="1"/>
  <c r="AY435"/>
  <c r="AX435"/>
  <c r="AO436"/>
  <c r="AP435"/>
  <c r="AZ435" s="1"/>
  <c r="AW435"/>
  <c r="AV435"/>
  <c r="AU435"/>
  <c r="AQ435"/>
  <c r="AR435"/>
  <c r="AT435"/>
  <c r="AA433"/>
  <c r="H433"/>
  <c r="N433"/>
  <c r="I432"/>
  <c r="D434"/>
  <c r="B435"/>
  <c r="C434"/>
  <c r="AS436" l="1"/>
  <c r="AY436"/>
  <c r="AX436"/>
  <c r="AO437"/>
  <c r="AQ436"/>
  <c r="AP436"/>
  <c r="AZ436" s="1"/>
  <c r="AR436"/>
  <c r="AV436"/>
  <c r="AU436"/>
  <c r="AT436"/>
  <c r="AW436"/>
  <c r="AA434"/>
  <c r="H434"/>
  <c r="N434"/>
  <c r="I433"/>
  <c r="D435"/>
  <c r="C435"/>
  <c r="B436"/>
  <c r="AS437" l="1"/>
  <c r="AY437"/>
  <c r="AX437"/>
  <c r="AO438"/>
  <c r="AQ437"/>
  <c r="AP437"/>
  <c r="AZ437" s="1"/>
  <c r="AU437"/>
  <c r="AR437"/>
  <c r="AT437"/>
  <c r="AV437"/>
  <c r="AW437"/>
  <c r="AA435"/>
  <c r="H435"/>
  <c r="N435"/>
  <c r="I434"/>
  <c r="C436"/>
  <c r="B437"/>
  <c r="D436"/>
  <c r="AS438" l="1"/>
  <c r="AY438"/>
  <c r="AX438"/>
  <c r="AO439"/>
  <c r="AP438"/>
  <c r="AZ438" s="1"/>
  <c r="AV438"/>
  <c r="AW438"/>
  <c r="AQ438"/>
  <c r="AR438"/>
  <c r="AU438"/>
  <c r="AT438"/>
  <c r="AA436"/>
  <c r="H436"/>
  <c r="N436"/>
  <c r="I435"/>
  <c r="D437"/>
  <c r="C437"/>
  <c r="B438"/>
  <c r="AS439" l="1"/>
  <c r="AY439"/>
  <c r="AX439"/>
  <c r="AO440"/>
  <c r="AP439"/>
  <c r="AZ439" s="1"/>
  <c r="AW439"/>
  <c r="AR439"/>
  <c r="AV439"/>
  <c r="AU439"/>
  <c r="AT439"/>
  <c r="AQ439"/>
  <c r="AA437"/>
  <c r="H437"/>
  <c r="N437"/>
  <c r="I436"/>
  <c r="B439"/>
  <c r="D438"/>
  <c r="C438"/>
  <c r="AS440" l="1"/>
  <c r="AY440"/>
  <c r="AX440"/>
  <c r="AO441"/>
  <c r="AV440"/>
  <c r="AU440"/>
  <c r="AQ440"/>
  <c r="AT440"/>
  <c r="AR440"/>
  <c r="AW440"/>
  <c r="AP440"/>
  <c r="AZ440" s="1"/>
  <c r="AA438"/>
  <c r="H438"/>
  <c r="N438"/>
  <c r="I437"/>
  <c r="B440"/>
  <c r="D439"/>
  <c r="C439"/>
  <c r="AS441" l="1"/>
  <c r="AY441"/>
  <c r="AX441"/>
  <c r="AO442"/>
  <c r="AQ441"/>
  <c r="AW441"/>
  <c r="AR441"/>
  <c r="AU441"/>
  <c r="AT441"/>
  <c r="AV441"/>
  <c r="AP441"/>
  <c r="AZ441" s="1"/>
  <c r="AA439"/>
  <c r="H439"/>
  <c r="N439"/>
  <c r="I438"/>
  <c r="D440"/>
  <c r="B441"/>
  <c r="C440"/>
  <c r="AS442" l="1"/>
  <c r="AX442"/>
  <c r="AY442"/>
  <c r="AO443"/>
  <c r="AP442"/>
  <c r="AZ442" s="1"/>
  <c r="AQ442"/>
  <c r="AT442"/>
  <c r="AV442"/>
  <c r="AU442"/>
  <c r="AR442"/>
  <c r="AW442"/>
  <c r="AA440"/>
  <c r="H440"/>
  <c r="N440"/>
  <c r="I439"/>
  <c r="C441"/>
  <c r="D441"/>
  <c r="B442"/>
  <c r="AS443" l="1"/>
  <c r="AY443"/>
  <c r="AX443"/>
  <c r="AO444"/>
  <c r="AP443"/>
  <c r="AZ443" s="1"/>
  <c r="AQ443"/>
  <c r="AW443"/>
  <c r="AU443"/>
  <c r="AV443"/>
  <c r="AR443"/>
  <c r="AT443"/>
  <c r="AA441"/>
  <c r="H441"/>
  <c r="N441"/>
  <c r="I440"/>
  <c r="D442"/>
  <c r="C442"/>
  <c r="B443"/>
  <c r="AS444" l="1"/>
  <c r="AY444"/>
  <c r="AX444"/>
  <c r="AO445"/>
  <c r="AQ444"/>
  <c r="AR444"/>
  <c r="AW444"/>
  <c r="AU444"/>
  <c r="AV444"/>
  <c r="AT444"/>
  <c r="AP444"/>
  <c r="AZ444" s="1"/>
  <c r="AA442"/>
  <c r="H442"/>
  <c r="N442"/>
  <c r="I441"/>
  <c r="B444"/>
  <c r="C443"/>
  <c r="D443"/>
  <c r="AS445" l="1"/>
  <c r="AX445"/>
  <c r="AY445"/>
  <c r="AO446"/>
  <c r="AQ445"/>
  <c r="AU445"/>
  <c r="AR445"/>
  <c r="AT445"/>
  <c r="AP445"/>
  <c r="AZ445" s="1"/>
  <c r="AW445"/>
  <c r="AV445"/>
  <c r="AA443"/>
  <c r="H443"/>
  <c r="N443"/>
  <c r="I442"/>
  <c r="C444"/>
  <c r="B445"/>
  <c r="D444"/>
  <c r="AS446" l="1"/>
  <c r="AY446"/>
  <c r="AX446"/>
  <c r="AO447"/>
  <c r="AV446"/>
  <c r="AQ446"/>
  <c r="AW446"/>
  <c r="AU446"/>
  <c r="AP446"/>
  <c r="AZ446" s="1"/>
  <c r="AT446"/>
  <c r="AR446"/>
  <c r="AA444"/>
  <c r="H444"/>
  <c r="N444"/>
  <c r="I443"/>
  <c r="D445"/>
  <c r="C445"/>
  <c r="B446"/>
  <c r="AS447" l="1"/>
  <c r="AY447"/>
  <c r="AX447"/>
  <c r="AO448"/>
  <c r="AP447"/>
  <c r="AZ447" s="1"/>
  <c r="AQ447"/>
  <c r="AV447"/>
  <c r="AU447"/>
  <c r="AT447"/>
  <c r="AR447"/>
  <c r="AW447"/>
  <c r="AA445"/>
  <c r="H445"/>
  <c r="N445"/>
  <c r="I444"/>
  <c r="B447"/>
  <c r="C446"/>
  <c r="D446"/>
  <c r="AS448" l="1"/>
  <c r="AY448"/>
  <c r="AX448"/>
  <c r="AO449"/>
  <c r="AP448"/>
  <c r="AZ448" s="1"/>
  <c r="AV448"/>
  <c r="AU448"/>
  <c r="AT448"/>
  <c r="AW448"/>
  <c r="AR448"/>
  <c r="AQ448"/>
  <c r="AA446"/>
  <c r="H446"/>
  <c r="N446"/>
  <c r="I445"/>
  <c r="B448"/>
  <c r="D447"/>
  <c r="C447"/>
  <c r="AS449" l="1"/>
  <c r="AY449"/>
  <c r="AX449"/>
  <c r="AO450"/>
  <c r="AP449"/>
  <c r="AZ449" s="1"/>
  <c r="AW449"/>
  <c r="AU449"/>
  <c r="AV449"/>
  <c r="AR449"/>
  <c r="AT449"/>
  <c r="AQ449"/>
  <c r="AA447"/>
  <c r="H447"/>
  <c r="N447"/>
  <c r="I446"/>
  <c r="D448"/>
  <c r="B449"/>
  <c r="C448"/>
  <c r="AS450" l="1"/>
  <c r="AX450"/>
  <c r="AY450"/>
  <c r="AO451"/>
  <c r="AP450"/>
  <c r="AZ450" s="1"/>
  <c r="AT450"/>
  <c r="AU450"/>
  <c r="AR450"/>
  <c r="AQ450"/>
  <c r="AW450"/>
  <c r="AV450"/>
  <c r="AA448"/>
  <c r="H448"/>
  <c r="N448"/>
  <c r="I447"/>
  <c r="D449"/>
  <c r="C449"/>
  <c r="B450"/>
  <c r="AS451" l="1"/>
  <c r="AY451"/>
  <c r="AX451"/>
  <c r="AO452"/>
  <c r="AP451"/>
  <c r="AZ451" s="1"/>
  <c r="AQ451"/>
  <c r="AW451"/>
  <c r="AU451"/>
  <c r="AV451"/>
  <c r="AR451"/>
  <c r="AT451"/>
  <c r="AA449"/>
  <c r="H449"/>
  <c r="N449"/>
  <c r="I448"/>
  <c r="D450"/>
  <c r="C450"/>
  <c r="B451"/>
  <c r="AS452" l="1"/>
  <c r="AY452"/>
  <c r="AX452"/>
  <c r="AO453"/>
  <c r="AQ452"/>
  <c r="AR452"/>
  <c r="AP452"/>
  <c r="AZ452" s="1"/>
  <c r="AV452"/>
  <c r="AU452"/>
  <c r="AT452"/>
  <c r="AW452"/>
  <c r="AA450"/>
  <c r="H450"/>
  <c r="N450"/>
  <c r="I449"/>
  <c r="C451"/>
  <c r="B452"/>
  <c r="D451"/>
  <c r="AS453" l="1"/>
  <c r="AY453"/>
  <c r="AX453"/>
  <c r="AO454"/>
  <c r="AQ453"/>
  <c r="AU453"/>
  <c r="AR453"/>
  <c r="AP453"/>
  <c r="AZ453" s="1"/>
  <c r="AT453"/>
  <c r="AW453"/>
  <c r="AV453"/>
  <c r="AA451"/>
  <c r="H451"/>
  <c r="N451"/>
  <c r="I450"/>
  <c r="D452"/>
  <c r="B453"/>
  <c r="C452"/>
  <c r="AS454" l="1"/>
  <c r="AX454"/>
  <c r="AY454"/>
  <c r="AO455"/>
  <c r="AQ454"/>
  <c r="AP454"/>
  <c r="AZ454" s="1"/>
  <c r="AW454"/>
  <c r="AV454"/>
  <c r="AU454"/>
  <c r="AT454"/>
  <c r="AR454"/>
  <c r="AA452"/>
  <c r="H452"/>
  <c r="N452"/>
  <c r="I451"/>
  <c r="D453"/>
  <c r="B454"/>
  <c r="C453"/>
  <c r="AS455" l="1"/>
  <c r="AX455"/>
  <c r="AY455"/>
  <c r="AO456"/>
  <c r="AQ455"/>
  <c r="AU455"/>
  <c r="AT455"/>
  <c r="AP455"/>
  <c r="AZ455" s="1"/>
  <c r="AR455"/>
  <c r="AW455"/>
  <c r="AV455"/>
  <c r="AA453"/>
  <c r="H453"/>
  <c r="N453"/>
  <c r="I452"/>
  <c r="D454"/>
  <c r="B455"/>
  <c r="C454"/>
  <c r="AS456" l="1"/>
  <c r="AY456"/>
  <c r="AX456"/>
  <c r="AO457"/>
  <c r="AV456"/>
  <c r="AT456"/>
  <c r="AU456"/>
  <c r="AR456"/>
  <c r="AP456"/>
  <c r="AZ456" s="1"/>
  <c r="AQ456"/>
  <c r="AW456"/>
  <c r="AA454"/>
  <c r="H454"/>
  <c r="N454"/>
  <c r="I453"/>
  <c r="B456"/>
  <c r="D455"/>
  <c r="C455"/>
  <c r="AS457" l="1"/>
  <c r="AY457"/>
  <c r="AX457"/>
  <c r="AO458"/>
  <c r="AP457"/>
  <c r="AZ457" s="1"/>
  <c r="AW457"/>
  <c r="AV457"/>
  <c r="AT457"/>
  <c r="AU457"/>
  <c r="AQ457"/>
  <c r="AR457"/>
  <c r="AA455"/>
  <c r="H455"/>
  <c r="N455"/>
  <c r="I454"/>
  <c r="C456"/>
  <c r="B457"/>
  <c r="D456"/>
  <c r="AS458" l="1"/>
  <c r="AY458"/>
  <c r="AX458"/>
  <c r="AO459"/>
  <c r="AP458"/>
  <c r="AZ458" s="1"/>
  <c r="AT458"/>
  <c r="AQ458"/>
  <c r="AR458"/>
  <c r="AW458"/>
  <c r="AV458"/>
  <c r="AU458"/>
  <c r="AA456"/>
  <c r="H456"/>
  <c r="N456"/>
  <c r="I455"/>
  <c r="D457"/>
  <c r="C457"/>
  <c r="B458"/>
  <c r="AS459" l="1"/>
  <c r="AY459"/>
  <c r="AX459"/>
  <c r="AO460"/>
  <c r="AP459"/>
  <c r="AZ459" s="1"/>
  <c r="AW459"/>
  <c r="AU459"/>
  <c r="AQ459"/>
  <c r="AV459"/>
  <c r="AT459"/>
  <c r="AR459"/>
  <c r="AA457"/>
  <c r="H457"/>
  <c r="N457"/>
  <c r="I456"/>
  <c r="D458"/>
  <c r="C458"/>
  <c r="B459"/>
  <c r="AS460" l="1"/>
  <c r="AY460"/>
  <c r="AX460"/>
  <c r="AO461"/>
  <c r="AQ460"/>
  <c r="AP460"/>
  <c r="AZ460" s="1"/>
  <c r="AR460"/>
  <c r="AU460"/>
  <c r="AT460"/>
  <c r="AW460"/>
  <c r="AV460"/>
  <c r="AA458"/>
  <c r="H458"/>
  <c r="N458"/>
  <c r="I457"/>
  <c r="C459"/>
  <c r="B460"/>
  <c r="D459"/>
  <c r="AS461" l="1"/>
  <c r="AX461"/>
  <c r="AY461"/>
  <c r="AO462"/>
  <c r="AQ461"/>
  <c r="AP461"/>
  <c r="AZ461" s="1"/>
  <c r="AU461"/>
  <c r="AR461"/>
  <c r="AT461"/>
  <c r="AV461"/>
  <c r="AW461"/>
  <c r="AA459"/>
  <c r="H459"/>
  <c r="N459"/>
  <c r="I458"/>
  <c r="C460"/>
  <c r="B461"/>
  <c r="D460"/>
  <c r="AS462" l="1"/>
  <c r="AX462"/>
  <c r="AY462"/>
  <c r="AO463"/>
  <c r="AQ462"/>
  <c r="AW462"/>
  <c r="AV462"/>
  <c r="AP462"/>
  <c r="AZ462" s="1"/>
  <c r="AT462"/>
  <c r="AU462"/>
  <c r="AR462"/>
  <c r="AA460"/>
  <c r="H460"/>
  <c r="N460"/>
  <c r="I459"/>
  <c r="D461"/>
  <c r="B462"/>
  <c r="C461"/>
  <c r="AS463" l="1"/>
  <c r="AY463"/>
  <c r="AX463"/>
  <c r="AO464"/>
  <c r="AQ463"/>
  <c r="AT463"/>
  <c r="AR463"/>
  <c r="AW463"/>
  <c r="AV463"/>
  <c r="AP463"/>
  <c r="AZ463" s="1"/>
  <c r="AU463"/>
  <c r="AA461"/>
  <c r="H461"/>
  <c r="N461"/>
  <c r="I460"/>
  <c r="B463"/>
  <c r="C462"/>
  <c r="D462"/>
  <c r="AS464" l="1"/>
  <c r="AY464"/>
  <c r="AX464"/>
  <c r="AO465"/>
  <c r="AQ464"/>
  <c r="AV464"/>
  <c r="AT464"/>
  <c r="AU464"/>
  <c r="AW464"/>
  <c r="AP464"/>
  <c r="AZ464" s="1"/>
  <c r="AR464"/>
  <c r="AA462"/>
  <c r="H462"/>
  <c r="N462"/>
  <c r="I461"/>
  <c r="B464"/>
  <c r="D463"/>
  <c r="C463"/>
  <c r="AS465" l="1"/>
  <c r="AY465"/>
  <c r="AX465"/>
  <c r="AO466"/>
  <c r="AQ465"/>
  <c r="AW465"/>
  <c r="AP465"/>
  <c r="AZ465" s="1"/>
  <c r="AU465"/>
  <c r="AT465"/>
  <c r="AR465"/>
  <c r="AV465"/>
  <c r="AA463"/>
  <c r="H463"/>
  <c r="N463"/>
  <c r="I462"/>
  <c r="C464"/>
  <c r="D464"/>
  <c r="B465"/>
  <c r="AS466" l="1"/>
  <c r="AX466"/>
  <c r="AY466"/>
  <c r="AO467"/>
  <c r="AP466"/>
  <c r="AZ466" s="1"/>
  <c r="AT466"/>
  <c r="AW466"/>
  <c r="AQ466"/>
  <c r="AV466"/>
  <c r="AR466"/>
  <c r="AU466"/>
  <c r="AA464"/>
  <c r="H464"/>
  <c r="N464"/>
  <c r="I463"/>
  <c r="D465"/>
  <c r="C465"/>
  <c r="B466"/>
  <c r="AS467" l="1"/>
  <c r="AY467"/>
  <c r="AX467"/>
  <c r="AO468"/>
  <c r="AP467"/>
  <c r="AZ467" s="1"/>
  <c r="AW467"/>
  <c r="AV467"/>
  <c r="AU467"/>
  <c r="AQ467"/>
  <c r="AR467"/>
  <c r="AT467"/>
  <c r="AA465"/>
  <c r="H465"/>
  <c r="N465"/>
  <c r="I464"/>
  <c r="D466"/>
  <c r="B467"/>
  <c r="C466"/>
  <c r="AS468" l="1"/>
  <c r="AY468"/>
  <c r="AX468"/>
  <c r="AO469"/>
  <c r="AQ468"/>
  <c r="AP468"/>
  <c r="AZ468" s="1"/>
  <c r="AR468"/>
  <c r="AT468"/>
  <c r="AW468"/>
  <c r="AV468"/>
  <c r="AU468"/>
  <c r="AA466"/>
  <c r="H466"/>
  <c r="N466"/>
  <c r="I465"/>
  <c r="C467"/>
  <c r="B468"/>
  <c r="D467"/>
  <c r="AS469" l="1"/>
  <c r="AY469"/>
  <c r="AX469"/>
  <c r="AO470"/>
  <c r="AQ469"/>
  <c r="AP469"/>
  <c r="AZ469" s="1"/>
  <c r="AU469"/>
  <c r="AR469"/>
  <c r="AT469"/>
  <c r="AW469"/>
  <c r="AV469"/>
  <c r="AA467"/>
  <c r="H467"/>
  <c r="N467"/>
  <c r="I466"/>
  <c r="C468"/>
  <c r="D468"/>
  <c r="B469"/>
  <c r="AS470" l="1"/>
  <c r="AY470"/>
  <c r="AX470"/>
  <c r="AO471"/>
  <c r="AP470"/>
  <c r="AZ470" s="1"/>
  <c r="AV470"/>
  <c r="AW470"/>
  <c r="AU470"/>
  <c r="AT470"/>
  <c r="AR470"/>
  <c r="AQ470"/>
  <c r="AA468"/>
  <c r="H468"/>
  <c r="N468"/>
  <c r="I467"/>
  <c r="D469"/>
  <c r="B470"/>
  <c r="C469"/>
  <c r="AS471" l="1"/>
  <c r="AY471"/>
  <c r="AX471"/>
  <c r="AO472"/>
  <c r="AP471"/>
  <c r="AZ471" s="1"/>
  <c r="AR471"/>
  <c r="AW471"/>
  <c r="AV471"/>
  <c r="AQ471"/>
  <c r="AU471"/>
  <c r="AT471"/>
  <c r="AA469"/>
  <c r="H469"/>
  <c r="N469"/>
  <c r="I468"/>
  <c r="D470"/>
  <c r="C470"/>
  <c r="B471"/>
  <c r="AS472" l="1"/>
  <c r="AY472"/>
  <c r="AX472"/>
  <c r="AO473"/>
  <c r="AP472"/>
  <c r="AZ472" s="1"/>
  <c r="AV472"/>
  <c r="AU472"/>
  <c r="AT472"/>
  <c r="AR472"/>
  <c r="AW472"/>
  <c r="AQ472"/>
  <c r="AA470"/>
  <c r="H470"/>
  <c r="N470"/>
  <c r="I469"/>
  <c r="B472"/>
  <c r="D471"/>
  <c r="C471"/>
  <c r="AS473" l="1"/>
  <c r="AY473"/>
  <c r="AX473"/>
  <c r="AO474"/>
  <c r="AQ473"/>
  <c r="AW473"/>
  <c r="AT473"/>
  <c r="AR473"/>
  <c r="AP473"/>
  <c r="AZ473" s="1"/>
  <c r="AV473"/>
  <c r="AU473"/>
  <c r="AA471"/>
  <c r="H471"/>
  <c r="N471"/>
  <c r="I470"/>
  <c r="C472"/>
  <c r="B473"/>
  <c r="D472"/>
  <c r="AS474" l="1"/>
  <c r="AX474"/>
  <c r="AY474"/>
  <c r="AO475"/>
  <c r="AP474"/>
  <c r="AZ474" s="1"/>
  <c r="AQ474"/>
  <c r="AT474"/>
  <c r="AW474"/>
  <c r="AV474"/>
  <c r="AU474"/>
  <c r="AR474"/>
  <c r="AA472"/>
  <c r="H472"/>
  <c r="N472"/>
  <c r="I471"/>
  <c r="B474"/>
  <c r="C473"/>
  <c r="D473"/>
  <c r="AS475" l="1"/>
  <c r="AY475"/>
  <c r="AX475"/>
  <c r="AO476"/>
  <c r="AP475"/>
  <c r="AZ475" s="1"/>
  <c r="AQ475"/>
  <c r="AW475"/>
  <c r="AU475"/>
  <c r="AV475"/>
  <c r="AT475"/>
  <c r="AR475"/>
  <c r="AA473"/>
  <c r="H473"/>
  <c r="N473"/>
  <c r="I472"/>
  <c r="D474"/>
  <c r="C474"/>
  <c r="B475"/>
  <c r="AS476" l="1"/>
  <c r="AY476"/>
  <c r="AX476"/>
  <c r="AO477"/>
  <c r="AQ476"/>
  <c r="AR476"/>
  <c r="AW476"/>
  <c r="AV476"/>
  <c r="AP476"/>
  <c r="AZ476" s="1"/>
  <c r="AU476"/>
  <c r="AT476"/>
  <c r="AA474"/>
  <c r="H474"/>
  <c r="N474"/>
  <c r="I473"/>
  <c r="C475"/>
  <c r="D475"/>
  <c r="B476"/>
  <c r="AS477" l="1"/>
  <c r="AY477"/>
  <c r="AX477"/>
  <c r="AO478"/>
  <c r="AQ477"/>
  <c r="AU477"/>
  <c r="AR477"/>
  <c r="AT477"/>
  <c r="AW477"/>
  <c r="AP477"/>
  <c r="AZ477" s="1"/>
  <c r="AV477"/>
  <c r="AA475"/>
  <c r="H475"/>
  <c r="N475"/>
  <c r="I474"/>
  <c r="D476"/>
  <c r="B477"/>
  <c r="C476"/>
  <c r="AS478" l="1"/>
  <c r="AY478"/>
  <c r="AX478"/>
  <c r="AO479"/>
  <c r="AW478"/>
  <c r="AV478"/>
  <c r="AQ478"/>
  <c r="AT478"/>
  <c r="AR478"/>
  <c r="AP478"/>
  <c r="AZ478" s="1"/>
  <c r="AU478"/>
  <c r="AA476"/>
  <c r="H476"/>
  <c r="N476"/>
  <c r="I475"/>
  <c r="D477"/>
  <c r="B478"/>
  <c r="C477"/>
  <c r="AS479" l="1"/>
  <c r="AY479"/>
  <c r="AX479"/>
  <c r="AO480"/>
  <c r="AP479"/>
  <c r="AZ479" s="1"/>
  <c r="AQ479"/>
  <c r="AV479"/>
  <c r="AR479"/>
  <c r="AW479"/>
  <c r="AU479"/>
  <c r="AT479"/>
  <c r="AA477"/>
  <c r="H477"/>
  <c r="N477"/>
  <c r="I476"/>
  <c r="D478"/>
  <c r="B479"/>
  <c r="C478"/>
  <c r="AS480" l="1"/>
  <c r="AY480"/>
  <c r="AX480"/>
  <c r="AO481"/>
  <c r="AP480"/>
  <c r="AZ480" s="1"/>
  <c r="AQ480"/>
  <c r="AV480"/>
  <c r="AT480"/>
  <c r="AU480"/>
  <c r="AW480"/>
  <c r="AR480"/>
  <c r="AA478"/>
  <c r="H478"/>
  <c r="N478"/>
  <c r="I477"/>
  <c r="B480"/>
  <c r="D479"/>
  <c r="C479"/>
  <c r="AS481" l="1"/>
  <c r="AY481"/>
  <c r="AX481"/>
  <c r="AO482"/>
  <c r="AP481"/>
  <c r="AZ481" s="1"/>
  <c r="AW481"/>
  <c r="AV481"/>
  <c r="AR481"/>
  <c r="AQ481"/>
  <c r="AU481"/>
  <c r="AT481"/>
  <c r="AA479"/>
  <c r="H479"/>
  <c r="N479"/>
  <c r="I478"/>
  <c r="C480"/>
  <c r="B481"/>
  <c r="D480"/>
  <c r="AS482" l="1"/>
  <c r="AX482"/>
  <c r="AY482"/>
  <c r="AO483"/>
  <c r="AP482"/>
  <c r="AZ482" s="1"/>
  <c r="AT482"/>
  <c r="AW482"/>
  <c r="AU482"/>
  <c r="AR482"/>
  <c r="AV482"/>
  <c r="AQ482"/>
  <c r="AA480"/>
  <c r="H480"/>
  <c r="N480"/>
  <c r="I479"/>
  <c r="B482"/>
  <c r="C481"/>
  <c r="D481"/>
  <c r="AS483" l="1"/>
  <c r="AY483"/>
  <c r="AX483"/>
  <c r="AO484"/>
  <c r="AP483"/>
  <c r="AZ483" s="1"/>
  <c r="AQ483"/>
  <c r="AW483"/>
  <c r="AU483"/>
  <c r="AV483"/>
  <c r="AT483"/>
  <c r="AR483"/>
  <c r="AA481"/>
  <c r="H481"/>
  <c r="N481"/>
  <c r="I480"/>
  <c r="D482"/>
  <c r="C482"/>
  <c r="B483"/>
  <c r="AS484" l="1"/>
  <c r="AY484"/>
  <c r="AX484"/>
  <c r="AO485"/>
  <c r="AQ484"/>
  <c r="AR484"/>
  <c r="AW484"/>
  <c r="AP484"/>
  <c r="AZ484" s="1"/>
  <c r="AU484"/>
  <c r="AV484"/>
  <c r="AT484"/>
  <c r="AA482"/>
  <c r="H482"/>
  <c r="N482"/>
  <c r="I481"/>
  <c r="C483"/>
  <c r="D483"/>
  <c r="B484"/>
  <c r="AS485" l="1"/>
  <c r="AY485"/>
  <c r="AX485"/>
  <c r="AO486"/>
  <c r="AQ485"/>
  <c r="AU485"/>
  <c r="AR485"/>
  <c r="AT485"/>
  <c r="AP485"/>
  <c r="AZ485" s="1"/>
  <c r="AW485"/>
  <c r="AV485"/>
  <c r="AA483"/>
  <c r="H483"/>
  <c r="N483"/>
  <c r="I482"/>
  <c r="C484"/>
  <c r="B485"/>
  <c r="D484"/>
  <c r="AS486" l="1"/>
  <c r="AX486"/>
  <c r="AY486"/>
  <c r="AO487"/>
  <c r="AQ486"/>
  <c r="AP486"/>
  <c r="AZ486" s="1"/>
  <c r="AW486"/>
  <c r="AV486"/>
  <c r="AU486"/>
  <c r="AR486"/>
  <c r="AT486"/>
  <c r="AA484"/>
  <c r="H484"/>
  <c r="N484"/>
  <c r="I483"/>
  <c r="D485"/>
  <c r="C485"/>
  <c r="B486"/>
  <c r="AS487" l="1"/>
  <c r="AY487"/>
  <c r="AX487"/>
  <c r="AO488"/>
  <c r="AQ487"/>
  <c r="AP487"/>
  <c r="AZ487" s="1"/>
  <c r="AW487"/>
  <c r="AU487"/>
  <c r="AR487"/>
  <c r="AV487"/>
  <c r="AT487"/>
  <c r="AA485"/>
  <c r="H485"/>
  <c r="N485"/>
  <c r="I484"/>
  <c r="D486"/>
  <c r="B487"/>
  <c r="C486"/>
  <c r="AS488" l="1"/>
  <c r="AY488"/>
  <c r="AX488"/>
  <c r="AO489"/>
  <c r="AV488"/>
  <c r="AU488"/>
  <c r="AP488"/>
  <c r="AZ488" s="1"/>
  <c r="AQ488"/>
  <c r="AR488"/>
  <c r="AW488"/>
  <c r="AT488"/>
  <c r="AA486"/>
  <c r="H486"/>
  <c r="N486"/>
  <c r="I485"/>
  <c r="B488"/>
  <c r="D487"/>
  <c r="C487"/>
  <c r="AS489" l="1"/>
  <c r="AY489"/>
  <c r="AX489"/>
  <c r="AO490"/>
  <c r="AP489"/>
  <c r="AZ489" s="1"/>
  <c r="AW489"/>
  <c r="AQ489"/>
  <c r="AV489"/>
  <c r="AU489"/>
  <c r="AT489"/>
  <c r="AR489"/>
  <c r="AA487"/>
  <c r="H487"/>
  <c r="N487"/>
  <c r="I486"/>
  <c r="C488"/>
  <c r="D488"/>
  <c r="B489"/>
  <c r="AS490" l="1"/>
  <c r="AY490"/>
  <c r="AX490"/>
  <c r="AO491"/>
  <c r="AP490"/>
  <c r="AZ490" s="1"/>
  <c r="AT490"/>
  <c r="AQ490"/>
  <c r="AR490"/>
  <c r="AW490"/>
  <c r="AV490"/>
  <c r="AU490"/>
  <c r="AA488"/>
  <c r="H488"/>
  <c r="N488"/>
  <c r="I487"/>
  <c r="D489"/>
  <c r="B490"/>
  <c r="C489"/>
  <c r="AS491" l="1"/>
  <c r="AY491"/>
  <c r="AX491"/>
  <c r="AO492"/>
  <c r="AP491"/>
  <c r="AZ491" s="1"/>
  <c r="AW491"/>
  <c r="AV491"/>
  <c r="AQ491"/>
  <c r="AR491"/>
  <c r="AT491"/>
  <c r="AU491"/>
  <c r="AA489"/>
  <c r="H489"/>
  <c r="N489"/>
  <c r="I488"/>
  <c r="D490"/>
  <c r="B491"/>
  <c r="C490"/>
  <c r="AS492" l="1"/>
  <c r="AY492"/>
  <c r="AX492"/>
  <c r="AO493"/>
  <c r="AQ492"/>
  <c r="AP492"/>
  <c r="AZ492" s="1"/>
  <c r="AR492"/>
  <c r="AT492"/>
  <c r="AW492"/>
  <c r="AV492"/>
  <c r="AU492"/>
  <c r="AA490"/>
  <c r="H490"/>
  <c r="N490"/>
  <c r="I489"/>
  <c r="C491"/>
  <c r="D491"/>
  <c r="B492"/>
  <c r="AS493" l="1"/>
  <c r="AY493"/>
  <c r="AX493"/>
  <c r="AO494"/>
  <c r="AQ493"/>
  <c r="AP493"/>
  <c r="AZ493" s="1"/>
  <c r="AU493"/>
  <c r="AR493"/>
  <c r="AT493"/>
  <c r="AV493"/>
  <c r="AW493"/>
  <c r="AA491"/>
  <c r="H491"/>
  <c r="N491"/>
  <c r="I490"/>
  <c r="C492"/>
  <c r="B493"/>
  <c r="D492"/>
  <c r="AS494" l="1"/>
  <c r="AX494"/>
  <c r="AY494"/>
  <c r="AO495"/>
  <c r="AQ494"/>
  <c r="AW494"/>
  <c r="AT494"/>
  <c r="AR494"/>
  <c r="AV494"/>
  <c r="AP494"/>
  <c r="AZ494" s="1"/>
  <c r="AU494"/>
  <c r="AA492"/>
  <c r="H492"/>
  <c r="N492"/>
  <c r="I491"/>
  <c r="D493"/>
  <c r="C493"/>
  <c r="B494"/>
  <c r="AS495" l="1"/>
  <c r="AY495"/>
  <c r="AX495"/>
  <c r="AO496"/>
  <c r="AQ495"/>
  <c r="AR495"/>
  <c r="AW495"/>
  <c r="AU495"/>
  <c r="AT495"/>
  <c r="AV495"/>
  <c r="AP495"/>
  <c r="AZ495" s="1"/>
  <c r="AA493"/>
  <c r="H493"/>
  <c r="N493"/>
  <c r="I492"/>
  <c r="C494"/>
  <c r="D494"/>
  <c r="B495"/>
  <c r="AS496" l="1"/>
  <c r="AY496"/>
  <c r="AX496"/>
  <c r="AO497"/>
  <c r="AQ496"/>
  <c r="AV496"/>
  <c r="AU496"/>
  <c r="AT496"/>
  <c r="AP496"/>
  <c r="AZ496" s="1"/>
  <c r="AR496"/>
  <c r="AW496"/>
  <c r="AA494"/>
  <c r="H494"/>
  <c r="N494"/>
  <c r="I493"/>
  <c r="B496"/>
  <c r="D495"/>
  <c r="C495"/>
  <c r="AS497" l="1"/>
  <c r="AY497"/>
  <c r="AX497"/>
  <c r="AO498"/>
  <c r="AQ497"/>
  <c r="AU497"/>
  <c r="AW497"/>
  <c r="AV497"/>
  <c r="AT497"/>
  <c r="AR497"/>
  <c r="AP497"/>
  <c r="AZ497" s="1"/>
  <c r="AA495"/>
  <c r="H495"/>
  <c r="N495"/>
  <c r="I494"/>
  <c r="C496"/>
  <c r="B497"/>
  <c r="D496"/>
  <c r="AS498" l="1"/>
  <c r="AX498"/>
  <c r="AY498"/>
  <c r="AO499"/>
  <c r="AP498"/>
  <c r="AZ498" s="1"/>
  <c r="AT498"/>
  <c r="AV498"/>
  <c r="AR498"/>
  <c r="AU498"/>
  <c r="AQ498"/>
  <c r="AW498"/>
  <c r="AA496"/>
  <c r="H496"/>
  <c r="N496"/>
  <c r="I495"/>
  <c r="C497"/>
  <c r="B498"/>
  <c r="D497"/>
  <c r="AS499" l="1"/>
  <c r="AY499"/>
  <c r="AX499"/>
  <c r="AO500"/>
  <c r="AP499"/>
  <c r="AZ499" s="1"/>
  <c r="AW499"/>
  <c r="AV499"/>
  <c r="AR499"/>
  <c r="AT499"/>
  <c r="AU499"/>
  <c r="AQ499"/>
  <c r="AA497"/>
  <c r="H497"/>
  <c r="N497"/>
  <c r="I496"/>
  <c r="D498"/>
  <c r="C498"/>
  <c r="B499"/>
  <c r="AS500" l="1"/>
  <c r="AY500"/>
  <c r="AX500"/>
  <c r="AO501"/>
  <c r="AQ500"/>
  <c r="AR500"/>
  <c r="AP500"/>
  <c r="AZ500" s="1"/>
  <c r="AV500"/>
  <c r="AT500"/>
  <c r="AU500"/>
  <c r="AW500"/>
  <c r="AA498"/>
  <c r="H498"/>
  <c r="N498"/>
  <c r="I497"/>
  <c r="C499"/>
  <c r="D499"/>
  <c r="B500"/>
  <c r="AS501" l="1"/>
  <c r="AY501"/>
  <c r="AX501"/>
  <c r="AO502"/>
  <c r="AQ501"/>
  <c r="AP501"/>
  <c r="AZ501" s="1"/>
  <c r="AU501"/>
  <c r="AR501"/>
  <c r="AT501"/>
  <c r="AV501"/>
  <c r="AW501"/>
  <c r="AA499"/>
  <c r="H499"/>
  <c r="N499"/>
  <c r="I498"/>
  <c r="C500"/>
  <c r="B501"/>
  <c r="D500"/>
  <c r="AS502" l="1"/>
  <c r="AY502"/>
  <c r="AX502"/>
  <c r="AO503"/>
  <c r="AP502"/>
  <c r="AZ502" s="1"/>
  <c r="AW502"/>
  <c r="AV502"/>
  <c r="AU502"/>
  <c r="AT502"/>
  <c r="AR502"/>
  <c r="AQ502"/>
  <c r="AA500"/>
  <c r="H500"/>
  <c r="N500"/>
  <c r="I499"/>
  <c r="D501"/>
  <c r="C501"/>
  <c r="B502"/>
  <c r="AS503" l="1"/>
  <c r="AY503"/>
  <c r="AX503"/>
  <c r="AO504"/>
  <c r="AP503"/>
  <c r="AZ503" s="1"/>
  <c r="AW503"/>
  <c r="AR503"/>
  <c r="AV503"/>
  <c r="AQ503"/>
  <c r="AU503"/>
  <c r="AT503"/>
  <c r="AA501"/>
  <c r="H501"/>
  <c r="N501"/>
  <c r="I500"/>
  <c r="B503"/>
  <c r="C502"/>
  <c r="D502"/>
  <c r="AS504" l="1"/>
  <c r="AY504"/>
  <c r="AX504"/>
  <c r="AO505"/>
  <c r="AV504"/>
  <c r="AP504"/>
  <c r="AZ504" s="1"/>
  <c r="AU504"/>
  <c r="AW504"/>
  <c r="AR504"/>
  <c r="AQ504"/>
  <c r="AT504"/>
  <c r="AA502"/>
  <c r="H502"/>
  <c r="N502"/>
  <c r="I501"/>
  <c r="B504"/>
  <c r="D503"/>
  <c r="C503"/>
  <c r="AS505" l="1"/>
  <c r="AY505"/>
  <c r="AX505"/>
  <c r="AO506"/>
  <c r="AP505"/>
  <c r="AZ505" s="1"/>
  <c r="AQ505"/>
  <c r="AR505"/>
  <c r="AW505"/>
  <c r="AV505"/>
  <c r="AU505"/>
  <c r="AT505"/>
  <c r="AA503"/>
  <c r="H503"/>
  <c r="N503"/>
  <c r="I502"/>
  <c r="C504"/>
  <c r="D504"/>
  <c r="B505"/>
  <c r="AS506" l="1"/>
  <c r="AX506"/>
  <c r="AY506"/>
  <c r="AO507"/>
  <c r="AP506"/>
  <c r="AZ506" s="1"/>
  <c r="AQ506"/>
  <c r="AT506"/>
  <c r="AV506"/>
  <c r="AU506"/>
  <c r="AW506"/>
  <c r="AR506"/>
  <c r="AA504"/>
  <c r="H504"/>
  <c r="N504"/>
  <c r="I503"/>
  <c r="B506"/>
  <c r="D505"/>
  <c r="C505"/>
  <c r="AS507" l="1"/>
  <c r="AY507"/>
  <c r="AX507"/>
  <c r="AO508"/>
  <c r="AP507"/>
  <c r="AZ507" s="1"/>
  <c r="AQ507"/>
  <c r="AW507"/>
  <c r="AV507"/>
  <c r="AR507"/>
  <c r="AU507"/>
  <c r="AT507"/>
  <c r="AA505"/>
  <c r="H505"/>
  <c r="N505"/>
  <c r="I504"/>
  <c r="D506"/>
  <c r="C506"/>
  <c r="B507"/>
  <c r="AS508" l="1"/>
  <c r="AY508"/>
  <c r="AX508"/>
  <c r="AO509"/>
  <c r="AQ508"/>
  <c r="AR508"/>
  <c r="AW508"/>
  <c r="AV508"/>
  <c r="AP508"/>
  <c r="AZ508" s="1"/>
  <c r="AU508"/>
  <c r="AT508"/>
  <c r="AA506"/>
  <c r="H506"/>
  <c r="N506"/>
  <c r="I505"/>
  <c r="C507"/>
  <c r="D507"/>
  <c r="B508"/>
  <c r="AS509" l="1"/>
  <c r="AY509"/>
  <c r="AX509"/>
  <c r="AO510"/>
  <c r="AQ509"/>
  <c r="AU509"/>
  <c r="AR509"/>
  <c r="AT509"/>
  <c r="AP509"/>
  <c r="AZ509" s="1"/>
  <c r="AW509"/>
  <c r="AV509"/>
  <c r="AA507"/>
  <c r="H507"/>
  <c r="N507"/>
  <c r="I506"/>
  <c r="C508"/>
  <c r="B509"/>
  <c r="D508"/>
  <c r="AS510" l="1"/>
  <c r="AX510"/>
  <c r="AY510"/>
  <c r="AO511"/>
  <c r="AQ510"/>
  <c r="AW510"/>
  <c r="AV510"/>
  <c r="AP510"/>
  <c r="AZ510" s="1"/>
  <c r="AU510"/>
  <c r="AT510"/>
  <c r="AR510"/>
  <c r="AA508"/>
  <c r="H508"/>
  <c r="N508"/>
  <c r="I507"/>
  <c r="D509"/>
  <c r="B510"/>
  <c r="C509"/>
  <c r="AS511" l="1"/>
  <c r="AY511"/>
  <c r="AX511"/>
  <c r="AO512"/>
  <c r="AP511"/>
  <c r="AZ511" s="1"/>
  <c r="AQ511"/>
  <c r="AU511"/>
  <c r="AT511"/>
  <c r="AR511"/>
  <c r="AW511"/>
  <c r="AV511"/>
  <c r="AA509"/>
  <c r="H509"/>
  <c r="N509"/>
  <c r="I508"/>
  <c r="B511"/>
  <c r="D510"/>
  <c r="C510"/>
  <c r="AS512" l="1"/>
  <c r="AY512"/>
  <c r="AX512"/>
  <c r="AO513"/>
  <c r="AP512"/>
  <c r="AZ512" s="1"/>
  <c r="AV512"/>
  <c r="AU512"/>
  <c r="AW512"/>
  <c r="AT512"/>
  <c r="AR512"/>
  <c r="AQ512"/>
  <c r="AA510"/>
  <c r="H510"/>
  <c r="N510"/>
  <c r="I509"/>
  <c r="B512"/>
  <c r="D511"/>
  <c r="C511"/>
  <c r="AS513" l="1"/>
  <c r="AY513"/>
  <c r="AX513"/>
  <c r="AO514"/>
  <c r="AP513"/>
  <c r="AZ513" s="1"/>
  <c r="AU513"/>
  <c r="AQ513"/>
  <c r="AT513"/>
  <c r="AR513"/>
  <c r="AW513"/>
  <c r="AV513"/>
  <c r="AA511"/>
  <c r="H511"/>
  <c r="N511"/>
  <c r="I510"/>
  <c r="C512"/>
  <c r="B513"/>
  <c r="D512"/>
  <c r="AS514" l="1"/>
  <c r="AY514"/>
  <c r="AX514"/>
  <c r="AO515"/>
  <c r="AP514"/>
  <c r="AZ514" s="1"/>
  <c r="AT514"/>
  <c r="AQ514"/>
  <c r="AR514"/>
  <c r="AV514"/>
  <c r="AW514"/>
  <c r="AU514"/>
  <c r="AA512"/>
  <c r="H512"/>
  <c r="N512"/>
  <c r="I511"/>
  <c r="D513"/>
  <c r="C513"/>
  <c r="B514"/>
  <c r="AS515" l="1"/>
  <c r="AY515"/>
  <c r="AX515"/>
  <c r="AO516"/>
  <c r="AP515"/>
  <c r="AZ515" s="1"/>
  <c r="AW515"/>
  <c r="AV515"/>
  <c r="AU515"/>
  <c r="AR515"/>
  <c r="AT515"/>
  <c r="AQ515"/>
  <c r="AA513"/>
  <c r="H513"/>
  <c r="N513"/>
  <c r="I512"/>
  <c r="D514"/>
  <c r="C514"/>
  <c r="B515"/>
  <c r="AS516" l="1"/>
  <c r="AY516"/>
  <c r="AX516"/>
  <c r="AO517"/>
  <c r="AQ516"/>
  <c r="AR516"/>
  <c r="AP516"/>
  <c r="AZ516" s="1"/>
  <c r="AU516"/>
  <c r="AW516"/>
  <c r="AV516"/>
  <c r="AT516"/>
  <c r="AA514"/>
  <c r="H514"/>
  <c r="N514"/>
  <c r="I513"/>
  <c r="D515"/>
  <c r="B516"/>
  <c r="C515"/>
  <c r="AS517" l="1"/>
  <c r="AY517"/>
  <c r="AX517"/>
  <c r="AO518"/>
  <c r="AQ517"/>
  <c r="AU517"/>
  <c r="AR517"/>
  <c r="AT517"/>
  <c r="AW517"/>
  <c r="AV517"/>
  <c r="AP517"/>
  <c r="AZ517" s="1"/>
  <c r="AA515"/>
  <c r="H515"/>
  <c r="N515"/>
  <c r="I514"/>
  <c r="D516"/>
  <c r="B517"/>
  <c r="C516"/>
  <c r="AS518" l="1"/>
  <c r="AX518"/>
  <c r="AY518"/>
  <c r="AO519"/>
  <c r="AQ518"/>
  <c r="AW518"/>
  <c r="AP518"/>
  <c r="AZ518" s="1"/>
  <c r="AV518"/>
  <c r="AR518"/>
  <c r="AU518"/>
  <c r="AT518"/>
  <c r="AA516"/>
  <c r="H516"/>
  <c r="N516"/>
  <c r="I515"/>
  <c r="D517"/>
  <c r="C517"/>
  <c r="B518"/>
  <c r="AS519" l="1"/>
  <c r="AY519"/>
  <c r="AX519"/>
  <c r="AO520"/>
  <c r="AQ519"/>
  <c r="AP519"/>
  <c r="AZ519" s="1"/>
  <c r="AW519"/>
  <c r="AT519"/>
  <c r="AV519"/>
  <c r="AU519"/>
  <c r="AR519"/>
  <c r="AA517"/>
  <c r="H517"/>
  <c r="N517"/>
  <c r="I516"/>
  <c r="B519"/>
  <c r="D518"/>
  <c r="C518"/>
  <c r="AS520" l="1"/>
  <c r="AY520"/>
  <c r="AX520"/>
  <c r="AO521"/>
  <c r="AP520"/>
  <c r="AZ520" s="1"/>
  <c r="AV520"/>
  <c r="AU520"/>
  <c r="AR520"/>
  <c r="AW520"/>
  <c r="AQ520"/>
  <c r="AT520"/>
  <c r="AA518"/>
  <c r="H518"/>
  <c r="N518"/>
  <c r="I517"/>
  <c r="B520"/>
  <c r="D519"/>
  <c r="C519"/>
  <c r="AS521" l="1"/>
  <c r="AX521"/>
  <c r="AY521"/>
  <c r="AO522"/>
  <c r="AP521"/>
  <c r="AZ521" s="1"/>
  <c r="AQ521"/>
  <c r="AW521"/>
  <c r="AU521"/>
  <c r="AV521"/>
  <c r="AR521"/>
  <c r="AT521"/>
  <c r="AA519"/>
  <c r="H519"/>
  <c r="N519"/>
  <c r="I518"/>
  <c r="C520"/>
  <c r="B521"/>
  <c r="D520"/>
  <c r="AS522" l="1"/>
  <c r="AX522"/>
  <c r="AY522"/>
  <c r="AO523"/>
  <c r="AP522"/>
  <c r="AZ522" s="1"/>
  <c r="AT522"/>
  <c r="AQ522"/>
  <c r="AR522"/>
  <c r="AW522"/>
  <c r="AV522"/>
  <c r="AU522"/>
  <c r="AA520"/>
  <c r="H520"/>
  <c r="N520"/>
  <c r="I519"/>
  <c r="D521"/>
  <c r="B522"/>
  <c r="C521"/>
  <c r="AS523" l="1"/>
  <c r="AY523"/>
  <c r="AX523"/>
  <c r="AO524"/>
  <c r="AP523"/>
  <c r="AZ523" s="1"/>
  <c r="AQ523"/>
  <c r="AW523"/>
  <c r="AV523"/>
  <c r="AR523"/>
  <c r="AU523"/>
  <c r="AT523"/>
  <c r="AA521"/>
  <c r="H521"/>
  <c r="N521"/>
  <c r="I520"/>
  <c r="D522"/>
  <c r="C522"/>
  <c r="B523"/>
  <c r="AS524" l="1"/>
  <c r="AY524"/>
  <c r="AX524"/>
  <c r="AO525"/>
  <c r="AQ524"/>
  <c r="AP524"/>
  <c r="AZ524" s="1"/>
  <c r="AR524"/>
  <c r="AT524"/>
  <c r="AV524"/>
  <c r="AW524"/>
  <c r="AU524"/>
  <c r="AA522"/>
  <c r="H522"/>
  <c r="N522"/>
  <c r="I521"/>
  <c r="C523"/>
  <c r="D523"/>
  <c r="B524"/>
  <c r="AS525" l="1"/>
  <c r="AY525"/>
  <c r="AX525"/>
  <c r="AO526"/>
  <c r="AQ525"/>
  <c r="AP525"/>
  <c r="AZ525" s="1"/>
  <c r="AU525"/>
  <c r="AR525"/>
  <c r="AT525"/>
  <c r="AW525"/>
  <c r="AV525"/>
  <c r="AA523"/>
  <c r="H523"/>
  <c r="N523"/>
  <c r="I522"/>
  <c r="B525"/>
  <c r="D524"/>
  <c r="C524"/>
  <c r="AS526" l="1"/>
  <c r="AY526"/>
  <c r="AX526"/>
  <c r="AO527"/>
  <c r="AW526"/>
  <c r="AT526"/>
  <c r="AR526"/>
  <c r="AV526"/>
  <c r="AQ526"/>
  <c r="AP526"/>
  <c r="AZ526" s="1"/>
  <c r="AU526"/>
  <c r="AA524"/>
  <c r="H524"/>
  <c r="N524"/>
  <c r="I523"/>
  <c r="C525"/>
  <c r="D525"/>
  <c r="B526"/>
  <c r="AS527" l="1"/>
  <c r="AY527"/>
  <c r="AX527"/>
  <c r="AO528"/>
  <c r="AR527"/>
  <c r="AW527"/>
  <c r="AV527"/>
  <c r="AU527"/>
  <c r="AT527"/>
  <c r="AQ527"/>
  <c r="AP527"/>
  <c r="AZ527" s="1"/>
  <c r="AA525"/>
  <c r="H525"/>
  <c r="N525"/>
  <c r="I524"/>
  <c r="B527"/>
  <c r="C526"/>
  <c r="D526"/>
  <c r="K21" l="1"/>
  <c r="L252" s="1"/>
  <c r="AS528"/>
  <c r="AY528"/>
  <c r="AX528"/>
  <c r="AO529"/>
  <c r="AQ528"/>
  <c r="AV528"/>
  <c r="AU528"/>
  <c r="AT528"/>
  <c r="AR528"/>
  <c r="AP528"/>
  <c r="AZ528" s="1"/>
  <c r="AW528"/>
  <c r="AA526"/>
  <c r="H526"/>
  <c r="N526"/>
  <c r="L378"/>
  <c r="L515"/>
  <c r="L487"/>
  <c r="L467"/>
  <c r="L443"/>
  <c r="L423"/>
  <c r="L407"/>
  <c r="L391"/>
  <c r="L375"/>
  <c r="L373"/>
  <c r="L371"/>
  <c r="L369"/>
  <c r="L367"/>
  <c r="L365"/>
  <c r="L363"/>
  <c r="L361"/>
  <c r="L359"/>
  <c r="L357"/>
  <c r="L355"/>
  <c r="L353"/>
  <c r="L351"/>
  <c r="L349"/>
  <c r="L347"/>
  <c r="L345"/>
  <c r="L343"/>
  <c r="L341"/>
  <c r="L339"/>
  <c r="L337"/>
  <c r="L335"/>
  <c r="L333"/>
  <c r="L331"/>
  <c r="L329"/>
  <c r="L327"/>
  <c r="L325"/>
  <c r="L323"/>
  <c r="L321"/>
  <c r="L319"/>
  <c r="L317"/>
  <c r="L315"/>
  <c r="L313"/>
  <c r="L311"/>
  <c r="L309"/>
  <c r="L278"/>
  <c r="L290"/>
  <c r="L259"/>
  <c r="L298"/>
  <c r="L306"/>
  <c r="L307"/>
  <c r="L308"/>
  <c r="L258"/>
  <c r="L260"/>
  <c r="L299"/>
  <c r="L291"/>
  <c r="L271"/>
  <c r="L282"/>
  <c r="L264"/>
  <c r="L272"/>
  <c r="L262"/>
  <c r="L253"/>
  <c r="L283"/>
  <c r="L300"/>
  <c r="L292"/>
  <c r="L281"/>
  <c r="L301"/>
  <c r="L293"/>
  <c r="L285"/>
  <c r="L268"/>
  <c r="L230"/>
  <c r="L276"/>
  <c r="L261"/>
  <c r="L277"/>
  <c r="L302"/>
  <c r="L294"/>
  <c r="L286"/>
  <c r="L233"/>
  <c r="L279"/>
  <c r="L303"/>
  <c r="L295"/>
  <c r="L287"/>
  <c r="L280"/>
  <c r="L227"/>
  <c r="L254"/>
  <c r="L257"/>
  <c r="L266"/>
  <c r="L267"/>
  <c r="L274"/>
  <c r="L304"/>
  <c r="L296"/>
  <c r="L288"/>
  <c r="L270"/>
  <c r="L275"/>
  <c r="L251"/>
  <c r="L255"/>
  <c r="L269"/>
  <c r="L305"/>
  <c r="L297"/>
  <c r="L289"/>
  <c r="L265"/>
  <c r="L228"/>
  <c r="L273"/>
  <c r="L263"/>
  <c r="L284"/>
  <c r="L256"/>
  <c r="I525"/>
  <c r="L125"/>
  <c r="L168"/>
  <c r="L177"/>
  <c r="L191"/>
  <c r="L190"/>
  <c r="L195"/>
  <c r="L192"/>
  <c r="L136"/>
  <c r="L128"/>
  <c r="L96"/>
  <c r="L86"/>
  <c r="L132"/>
  <c r="L153"/>
  <c r="L100"/>
  <c r="L126"/>
  <c r="L101"/>
  <c r="L135"/>
  <c r="B528"/>
  <c r="C527"/>
  <c r="L527"/>
  <c r="D527"/>
  <c r="L141" l="1"/>
  <c r="L107"/>
  <c r="L150"/>
  <c r="L154"/>
  <c r="L120"/>
  <c r="L80"/>
  <c r="L121"/>
  <c r="L98"/>
  <c r="L180"/>
  <c r="L219"/>
  <c r="L249"/>
  <c r="L236"/>
  <c r="L103"/>
  <c r="L187"/>
  <c r="L119"/>
  <c r="L215"/>
  <c r="L139"/>
  <c r="L83"/>
  <c r="L133"/>
  <c r="L241"/>
  <c r="L137"/>
  <c r="L211"/>
  <c r="L140"/>
  <c r="L127"/>
  <c r="L160"/>
  <c r="L234"/>
  <c r="L243"/>
  <c r="L93"/>
  <c r="L179"/>
  <c r="L175"/>
  <c r="L184"/>
  <c r="L112"/>
  <c r="L81"/>
  <c r="L108"/>
  <c r="L170"/>
  <c r="L87"/>
  <c r="L89"/>
  <c r="L245"/>
  <c r="L94"/>
  <c r="L199"/>
  <c r="L151"/>
  <c r="L82"/>
  <c r="L144"/>
  <c r="L217"/>
  <c r="L118"/>
  <c r="L206"/>
  <c r="L201"/>
  <c r="L235"/>
  <c r="L116"/>
  <c r="L185"/>
  <c r="L148"/>
  <c r="L165"/>
  <c r="L157"/>
  <c r="L115"/>
  <c r="L218"/>
  <c r="L130"/>
  <c r="L105"/>
  <c r="L209"/>
  <c r="L164"/>
  <c r="L99"/>
  <c r="L214"/>
  <c r="L232"/>
  <c r="L84"/>
  <c r="L102"/>
  <c r="L161"/>
  <c r="L186"/>
  <c r="L189"/>
  <c r="L223"/>
  <c r="L92"/>
  <c r="L110"/>
  <c r="L88"/>
  <c r="L166"/>
  <c r="L167"/>
  <c r="L114"/>
  <c r="L208"/>
  <c r="L212"/>
  <c r="L122"/>
  <c r="L155"/>
  <c r="L173"/>
  <c r="L109"/>
  <c r="L225"/>
  <c r="L240"/>
  <c r="L238"/>
  <c r="L216"/>
  <c r="L124"/>
  <c r="L210"/>
  <c r="L196"/>
  <c r="L247"/>
  <c r="L134"/>
  <c r="L181"/>
  <c r="L182"/>
  <c r="L117"/>
  <c r="L95"/>
  <c r="L205"/>
  <c r="L203"/>
  <c r="L129"/>
  <c r="L231"/>
  <c r="L91"/>
  <c r="L152"/>
  <c r="L163"/>
  <c r="L198"/>
  <c r="L169"/>
  <c r="L138"/>
  <c r="L244"/>
  <c r="K31"/>
  <c r="L194"/>
  <c r="L193"/>
  <c r="L200"/>
  <c r="L172"/>
  <c r="L97"/>
  <c r="L242"/>
  <c r="L222"/>
  <c r="L226"/>
  <c r="L111"/>
  <c r="L106"/>
  <c r="L85"/>
  <c r="L149"/>
  <c r="L158"/>
  <c r="L162"/>
  <c r="L207"/>
  <c r="L202"/>
  <c r="L188"/>
  <c r="L147"/>
  <c r="L174"/>
  <c r="L123"/>
  <c r="L229"/>
  <c r="L113"/>
  <c r="L131"/>
  <c r="L104"/>
  <c r="L142"/>
  <c r="L176"/>
  <c r="L159"/>
  <c r="L156"/>
  <c r="L145"/>
  <c r="L204"/>
  <c r="L197"/>
  <c r="L183"/>
  <c r="L178"/>
  <c r="L171"/>
  <c r="L143"/>
  <c r="L90"/>
  <c r="L146"/>
  <c r="L246"/>
  <c r="L221"/>
  <c r="L239"/>
  <c r="L250"/>
  <c r="L224"/>
  <c r="L220"/>
  <c r="L248"/>
  <c r="L237"/>
  <c r="L213"/>
  <c r="L389"/>
  <c r="L405"/>
  <c r="L421"/>
  <c r="L441"/>
  <c r="L465"/>
  <c r="L485"/>
  <c r="L507"/>
  <c r="L362"/>
  <c r="L387"/>
  <c r="L403"/>
  <c r="L419"/>
  <c r="L439"/>
  <c r="L459"/>
  <c r="L483"/>
  <c r="L503"/>
  <c r="L358"/>
  <c r="L385"/>
  <c r="L401"/>
  <c r="L417"/>
  <c r="L437"/>
  <c r="L457"/>
  <c r="L481"/>
  <c r="L501"/>
  <c r="L330"/>
  <c r="L383"/>
  <c r="L399"/>
  <c r="L415"/>
  <c r="L435"/>
  <c r="L455"/>
  <c r="L475"/>
  <c r="L499"/>
  <c r="L322"/>
  <c r="L381"/>
  <c r="L397"/>
  <c r="L413"/>
  <c r="L433"/>
  <c r="L453"/>
  <c r="L473"/>
  <c r="L497"/>
  <c r="L320"/>
  <c r="L379"/>
  <c r="L395"/>
  <c r="L411"/>
  <c r="L427"/>
  <c r="L451"/>
  <c r="L471"/>
  <c r="L491"/>
  <c r="L318"/>
  <c r="L377"/>
  <c r="L393"/>
  <c r="L409"/>
  <c r="L425"/>
  <c r="L449"/>
  <c r="L469"/>
  <c r="L489"/>
  <c r="L312"/>
  <c r="L406"/>
  <c r="L519"/>
  <c r="L354"/>
  <c r="L517"/>
  <c r="L346"/>
  <c r="L513"/>
  <c r="L324"/>
  <c r="L422"/>
  <c r="L438"/>
  <c r="L454"/>
  <c r="L505"/>
  <c r="L310"/>
  <c r="L326"/>
  <c r="L366"/>
  <c r="L450"/>
  <c r="L398"/>
  <c r="L431"/>
  <c r="L447"/>
  <c r="L463"/>
  <c r="L479"/>
  <c r="L495"/>
  <c r="L511"/>
  <c r="L316"/>
  <c r="L342"/>
  <c r="L394"/>
  <c r="L429"/>
  <c r="L445"/>
  <c r="L461"/>
  <c r="L477"/>
  <c r="L493"/>
  <c r="L509"/>
  <c r="L314"/>
  <c r="L334"/>
  <c r="L390"/>
  <c r="L458"/>
  <c r="L350"/>
  <c r="L386"/>
  <c r="L430"/>
  <c r="L382"/>
  <c r="L426"/>
  <c r="L338"/>
  <c r="L374"/>
  <c r="L418"/>
  <c r="L462"/>
  <c r="L414"/>
  <c r="L446"/>
  <c r="L410"/>
  <c r="L442"/>
  <c r="L370"/>
  <c r="L402"/>
  <c r="L434"/>
  <c r="L466"/>
  <c r="L470"/>
  <c r="L328"/>
  <c r="L360"/>
  <c r="L392"/>
  <c r="L424"/>
  <c r="L456"/>
  <c r="L480"/>
  <c r="L496"/>
  <c r="L512"/>
  <c r="L524"/>
  <c r="L388"/>
  <c r="L452"/>
  <c r="L494"/>
  <c r="L510"/>
  <c r="L352"/>
  <c r="L384"/>
  <c r="L448"/>
  <c r="L492"/>
  <c r="L522"/>
  <c r="L356"/>
  <c r="L420"/>
  <c r="L478"/>
  <c r="L523"/>
  <c r="L416"/>
  <c r="L508"/>
  <c r="L476"/>
  <c r="L348"/>
  <c r="L380"/>
  <c r="L412"/>
  <c r="L444"/>
  <c r="L474"/>
  <c r="L490"/>
  <c r="L506"/>
  <c r="L521"/>
  <c r="L516"/>
  <c r="L344"/>
  <c r="L376"/>
  <c r="L408"/>
  <c r="L440"/>
  <c r="L472"/>
  <c r="L488"/>
  <c r="L504"/>
  <c r="L520"/>
  <c r="L526"/>
  <c r="L340"/>
  <c r="L372"/>
  <c r="L404"/>
  <c r="L436"/>
  <c r="L468"/>
  <c r="L486"/>
  <c r="L502"/>
  <c r="L518"/>
  <c r="L336"/>
  <c r="L368"/>
  <c r="L400"/>
  <c r="L432"/>
  <c r="L464"/>
  <c r="L484"/>
  <c r="L500"/>
  <c r="L332"/>
  <c r="L364"/>
  <c r="L396"/>
  <c r="L428"/>
  <c r="L460"/>
  <c r="L482"/>
  <c r="L498"/>
  <c r="L514"/>
  <c r="L525"/>
  <c r="AS529"/>
  <c r="AY529"/>
  <c r="AX529"/>
  <c r="AQ529"/>
  <c r="AT529"/>
  <c r="AR529"/>
  <c r="AW529"/>
  <c r="AP529"/>
  <c r="AZ529" s="1"/>
  <c r="AV529"/>
  <c r="AU529"/>
  <c r="AA527"/>
  <c r="H527"/>
  <c r="P81"/>
  <c r="M80"/>
  <c r="M81" s="1"/>
  <c r="M82" s="1"/>
  <c r="M83" s="1"/>
  <c r="M84" s="1"/>
  <c r="M85" s="1"/>
  <c r="M86" s="1"/>
  <c r="M87" s="1"/>
  <c r="M88" s="1"/>
  <c r="M89" s="1"/>
  <c r="M90" s="1"/>
  <c r="N527"/>
  <c r="I526"/>
  <c r="B529"/>
  <c r="L528"/>
  <c r="C528"/>
  <c r="D528"/>
  <c r="M91" l="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M122" s="1"/>
  <c r="M123" s="1"/>
  <c r="M124" s="1"/>
  <c r="M125" s="1"/>
  <c r="M126" s="1"/>
  <c r="M127" s="1"/>
  <c r="M128" s="1"/>
  <c r="M129" s="1"/>
  <c r="M130" s="1"/>
  <c r="M131" s="1"/>
  <c r="M132" s="1"/>
  <c r="M133" s="1"/>
  <c r="M134" s="1"/>
  <c r="M135" s="1"/>
  <c r="M136" s="1"/>
  <c r="M137" s="1"/>
  <c r="M138" s="1"/>
  <c r="M139" s="1"/>
  <c r="M140" s="1"/>
  <c r="M141" s="1"/>
  <c r="M142" s="1"/>
  <c r="M143" s="1"/>
  <c r="M144" s="1"/>
  <c r="M145" s="1"/>
  <c r="M146" s="1"/>
  <c r="M147" s="1"/>
  <c r="M148" s="1"/>
  <c r="M149" s="1"/>
  <c r="M150" s="1"/>
  <c r="M151" s="1"/>
  <c r="M152" s="1"/>
  <c r="M153" s="1"/>
  <c r="M154" s="1"/>
  <c r="M155" s="1"/>
  <c r="M156" s="1"/>
  <c r="M157" s="1"/>
  <c r="M158" s="1"/>
  <c r="M159" s="1"/>
  <c r="M160" s="1"/>
  <c r="M161" s="1"/>
  <c r="M162" s="1"/>
  <c r="M163" s="1"/>
  <c r="M164" s="1"/>
  <c r="M165" s="1"/>
  <c r="M166" s="1"/>
  <c r="M167" s="1"/>
  <c r="M168" s="1"/>
  <c r="M169" s="1"/>
  <c r="M170" s="1"/>
  <c r="M171" s="1"/>
  <c r="M172" s="1"/>
  <c r="M173" s="1"/>
  <c r="M174" s="1"/>
  <c r="M175" s="1"/>
  <c r="M176" s="1"/>
  <c r="M177" s="1"/>
  <c r="M178" s="1"/>
  <c r="M179" s="1"/>
  <c r="M180" s="1"/>
  <c r="M181" s="1"/>
  <c r="M182" s="1"/>
  <c r="M183" s="1"/>
  <c r="M184" s="1"/>
  <c r="M185" s="1"/>
  <c r="M186" s="1"/>
  <c r="M187" s="1"/>
  <c r="M188" s="1"/>
  <c r="M189" s="1"/>
  <c r="M190" s="1"/>
  <c r="M191" s="1"/>
  <c r="M192" s="1"/>
  <c r="M193" s="1"/>
  <c r="M194" s="1"/>
  <c r="M195" s="1"/>
  <c r="M196" s="1"/>
  <c r="M197" s="1"/>
  <c r="M198" s="1"/>
  <c r="M199" s="1"/>
  <c r="M200" s="1"/>
  <c r="M201" s="1"/>
  <c r="M202" s="1"/>
  <c r="M203" s="1"/>
  <c r="M204" s="1"/>
  <c r="M205" s="1"/>
  <c r="M206" s="1"/>
  <c r="M207" s="1"/>
  <c r="M208" s="1"/>
  <c r="M209" s="1"/>
  <c r="M210" s="1"/>
  <c r="M211" s="1"/>
  <c r="M212" s="1"/>
  <c r="M213" s="1"/>
  <c r="M214" s="1"/>
  <c r="M215" s="1"/>
  <c r="M216" s="1"/>
  <c r="M217" s="1"/>
  <c r="M218" s="1"/>
  <c r="M219" s="1"/>
  <c r="M220" s="1"/>
  <c r="M221" s="1"/>
  <c r="M222" s="1"/>
  <c r="M223" s="1"/>
  <c r="M224" s="1"/>
  <c r="M225" s="1"/>
  <c r="M226" s="1"/>
  <c r="M227" s="1"/>
  <c r="M228" s="1"/>
  <c r="M229" s="1"/>
  <c r="M230" s="1"/>
  <c r="M231" s="1"/>
  <c r="M232" s="1"/>
  <c r="M233" s="1"/>
  <c r="M234" s="1"/>
  <c r="M235" s="1"/>
  <c r="M236" s="1"/>
  <c r="M237" s="1"/>
  <c r="M238" s="1"/>
  <c r="M239" s="1"/>
  <c r="M240" s="1"/>
  <c r="M241" s="1"/>
  <c r="M242" s="1"/>
  <c r="M243" s="1"/>
  <c r="M244" s="1"/>
  <c r="M245" s="1"/>
  <c r="M246" s="1"/>
  <c r="M247" s="1"/>
  <c r="M248" s="1"/>
  <c r="M249" s="1"/>
  <c r="M250" s="1"/>
  <c r="M251" s="1"/>
  <c r="M252" s="1"/>
  <c r="M253" s="1"/>
  <c r="M254" s="1"/>
  <c r="M255" s="1"/>
  <c r="M256" s="1"/>
  <c r="M257" s="1"/>
  <c r="M258" s="1"/>
  <c r="M259" s="1"/>
  <c r="M260" s="1"/>
  <c r="M261" s="1"/>
  <c r="M262" s="1"/>
  <c r="M263" s="1"/>
  <c r="M264" s="1"/>
  <c r="M265" s="1"/>
  <c r="M266" s="1"/>
  <c r="M267" s="1"/>
  <c r="M268" s="1"/>
  <c r="M269" s="1"/>
  <c r="M270" s="1"/>
  <c r="M271" s="1"/>
  <c r="M272" s="1"/>
  <c r="M273" s="1"/>
  <c r="M274" s="1"/>
  <c r="M275" s="1"/>
  <c r="M276" s="1"/>
  <c r="M277" s="1"/>
  <c r="M278" s="1"/>
  <c r="M279" s="1"/>
  <c r="M280" s="1"/>
  <c r="M281" s="1"/>
  <c r="M282" s="1"/>
  <c r="M283" s="1"/>
  <c r="M284" s="1"/>
  <c r="M285" s="1"/>
  <c r="M286" s="1"/>
  <c r="M287" s="1"/>
  <c r="M288" s="1"/>
  <c r="M289" s="1"/>
  <c r="M290" s="1"/>
  <c r="M291" s="1"/>
  <c r="M292" s="1"/>
  <c r="M293" s="1"/>
  <c r="M294" s="1"/>
  <c r="M295" s="1"/>
  <c r="M296" s="1"/>
  <c r="M297" s="1"/>
  <c r="M298" s="1"/>
  <c r="M299" s="1"/>
  <c r="M300" s="1"/>
  <c r="M301" s="1"/>
  <c r="M302" s="1"/>
  <c r="M303" s="1"/>
  <c r="M304" s="1"/>
  <c r="M305" s="1"/>
  <c r="M306" s="1"/>
  <c r="M307" s="1"/>
  <c r="M308" s="1"/>
  <c r="M309" s="1"/>
  <c r="M310" s="1"/>
  <c r="M311" s="1"/>
  <c r="M312" s="1"/>
  <c r="M313" s="1"/>
  <c r="M314" s="1"/>
  <c r="M315" s="1"/>
  <c r="M316" s="1"/>
  <c r="M317" s="1"/>
  <c r="M318" s="1"/>
  <c r="M319" s="1"/>
  <c r="M320" s="1"/>
  <c r="M321" s="1"/>
  <c r="M322" s="1"/>
  <c r="M323" s="1"/>
  <c r="M324" s="1"/>
  <c r="M325" s="1"/>
  <c r="M326" s="1"/>
  <c r="M327" s="1"/>
  <c r="M328" s="1"/>
  <c r="M329" s="1"/>
  <c r="M330" s="1"/>
  <c r="M331" s="1"/>
  <c r="M332" s="1"/>
  <c r="M333" s="1"/>
  <c r="M334" s="1"/>
  <c r="M335" s="1"/>
  <c r="M336" s="1"/>
  <c r="M337" s="1"/>
  <c r="M338" s="1"/>
  <c r="M339" s="1"/>
  <c r="M340" s="1"/>
  <c r="M341" s="1"/>
  <c r="M342" s="1"/>
  <c r="M343" s="1"/>
  <c r="M344" s="1"/>
  <c r="M345" s="1"/>
  <c r="M346" s="1"/>
  <c r="M347" s="1"/>
  <c r="M348" s="1"/>
  <c r="M349" s="1"/>
  <c r="M350" s="1"/>
  <c r="M351" s="1"/>
  <c r="M352" s="1"/>
  <c r="M353" s="1"/>
  <c r="M354" s="1"/>
  <c r="M355" s="1"/>
  <c r="M356" s="1"/>
  <c r="M357" s="1"/>
  <c r="M358" s="1"/>
  <c r="M359" s="1"/>
  <c r="M360" s="1"/>
  <c r="M361" s="1"/>
  <c r="M362" s="1"/>
  <c r="M363" s="1"/>
  <c r="M364" s="1"/>
  <c r="M365" s="1"/>
  <c r="M366" s="1"/>
  <c r="M367" s="1"/>
  <c r="M368" s="1"/>
  <c r="M369" s="1"/>
  <c r="M370" s="1"/>
  <c r="M371" s="1"/>
  <c r="M372" s="1"/>
  <c r="M373" s="1"/>
  <c r="M374" s="1"/>
  <c r="M375" s="1"/>
  <c r="M376" s="1"/>
  <c r="M377" s="1"/>
  <c r="M378" s="1"/>
  <c r="M379" s="1"/>
  <c r="M380" s="1"/>
  <c r="M381" s="1"/>
  <c r="M382" s="1"/>
  <c r="M383" s="1"/>
  <c r="M384" s="1"/>
  <c r="M385" s="1"/>
  <c r="M386" s="1"/>
  <c r="M387" s="1"/>
  <c r="M388" s="1"/>
  <c r="M389" s="1"/>
  <c r="M390" s="1"/>
  <c r="M391" s="1"/>
  <c r="M392" s="1"/>
  <c r="M393" s="1"/>
  <c r="M394" s="1"/>
  <c r="M395" s="1"/>
  <c r="M396" s="1"/>
  <c r="M397" s="1"/>
  <c r="M398" s="1"/>
  <c r="M399" s="1"/>
  <c r="M400" s="1"/>
  <c r="M401" s="1"/>
  <c r="M402" s="1"/>
  <c r="M403" s="1"/>
  <c r="M404" s="1"/>
  <c r="M405" s="1"/>
  <c r="M406" s="1"/>
  <c r="M407" s="1"/>
  <c r="M408" s="1"/>
  <c r="M409" s="1"/>
  <c r="M410" s="1"/>
  <c r="M411" s="1"/>
  <c r="M412" s="1"/>
  <c r="M413" s="1"/>
  <c r="M414" s="1"/>
  <c r="M415" s="1"/>
  <c r="M416" s="1"/>
  <c r="M417" s="1"/>
  <c r="M418" s="1"/>
  <c r="M419" s="1"/>
  <c r="M420" s="1"/>
  <c r="M421" s="1"/>
  <c r="M422" s="1"/>
  <c r="M423" s="1"/>
  <c r="M424" s="1"/>
  <c r="M425" s="1"/>
  <c r="M426" s="1"/>
  <c r="M427" s="1"/>
  <c r="M428" s="1"/>
  <c r="M429" s="1"/>
  <c r="M430" s="1"/>
  <c r="M431" s="1"/>
  <c r="M432" s="1"/>
  <c r="M433" s="1"/>
  <c r="M434" s="1"/>
  <c r="M435" s="1"/>
  <c r="M436" s="1"/>
  <c r="M437" s="1"/>
  <c r="M438" s="1"/>
  <c r="M439" s="1"/>
  <c r="M440" s="1"/>
  <c r="M441" s="1"/>
  <c r="M442" s="1"/>
  <c r="M443" s="1"/>
  <c r="M444" s="1"/>
  <c r="M445" s="1"/>
  <c r="M446" s="1"/>
  <c r="M447" s="1"/>
  <c r="M448" s="1"/>
  <c r="M449" s="1"/>
  <c r="M450" s="1"/>
  <c r="M451" s="1"/>
  <c r="M452" s="1"/>
  <c r="M453" s="1"/>
  <c r="M454" s="1"/>
  <c r="M455" s="1"/>
  <c r="M456" s="1"/>
  <c r="M457" s="1"/>
  <c r="M458" s="1"/>
  <c r="M459" s="1"/>
  <c r="M460" s="1"/>
  <c r="M461" s="1"/>
  <c r="M462" s="1"/>
  <c r="M463" s="1"/>
  <c r="M464" s="1"/>
  <c r="M465" s="1"/>
  <c r="M466" s="1"/>
  <c r="M467" s="1"/>
  <c r="M468" s="1"/>
  <c r="M469" s="1"/>
  <c r="M470" s="1"/>
  <c r="M471" s="1"/>
  <c r="M472" s="1"/>
  <c r="M473" s="1"/>
  <c r="M474" s="1"/>
  <c r="M475" s="1"/>
  <c r="M476" s="1"/>
  <c r="M477" s="1"/>
  <c r="M478" s="1"/>
  <c r="M479" s="1"/>
  <c r="M480" s="1"/>
  <c r="M481" s="1"/>
  <c r="M482" s="1"/>
  <c r="M483" s="1"/>
  <c r="M484" s="1"/>
  <c r="M485" s="1"/>
  <c r="M486" s="1"/>
  <c r="M487" s="1"/>
  <c r="M488" s="1"/>
  <c r="M489" s="1"/>
  <c r="M490" s="1"/>
  <c r="M491" s="1"/>
  <c r="M492" s="1"/>
  <c r="M493" s="1"/>
  <c r="M494" s="1"/>
  <c r="M495" s="1"/>
  <c r="M496" s="1"/>
  <c r="M497" s="1"/>
  <c r="M498" s="1"/>
  <c r="M499" s="1"/>
  <c r="M500" s="1"/>
  <c r="M501" s="1"/>
  <c r="M502" s="1"/>
  <c r="M503" s="1"/>
  <c r="M504" s="1"/>
  <c r="M505" s="1"/>
  <c r="M506" s="1"/>
  <c r="M507" s="1"/>
  <c r="M508" s="1"/>
  <c r="M509" s="1"/>
  <c r="M510" s="1"/>
  <c r="M511" s="1"/>
  <c r="M512" s="1"/>
  <c r="M513" s="1"/>
  <c r="M514" s="1"/>
  <c r="M515" s="1"/>
  <c r="M516" s="1"/>
  <c r="M517" s="1"/>
  <c r="M518" s="1"/>
  <c r="M519" s="1"/>
  <c r="M520" s="1"/>
  <c r="M521" s="1"/>
  <c r="M522" s="1"/>
  <c r="M523" s="1"/>
  <c r="M524" s="1"/>
  <c r="M525" s="1"/>
  <c r="M526" s="1"/>
  <c r="AA528"/>
  <c r="H528"/>
  <c r="Q80"/>
  <c r="I527"/>
  <c r="N528"/>
  <c r="Q81"/>
  <c r="P82"/>
  <c r="O80"/>
  <c r="C529"/>
  <c r="L529"/>
  <c r="D529"/>
  <c r="M527" l="1"/>
  <c r="AA529"/>
  <c r="H529"/>
  <c r="I528"/>
  <c r="O81"/>
  <c r="N529"/>
  <c r="K17" s="1"/>
  <c r="K30" s="1"/>
  <c r="P83"/>
  <c r="Q83" s="1"/>
  <c r="Q82"/>
  <c r="M528" l="1"/>
  <c r="I529"/>
  <c r="O82"/>
  <c r="P84"/>
  <c r="K25"/>
  <c r="K26"/>
  <c r="K27"/>
  <c r="M529" l="1"/>
  <c r="O83"/>
  <c r="P85"/>
  <c r="Q85" s="1"/>
  <c r="Q84"/>
  <c r="O84" l="1"/>
  <c r="P86"/>
  <c r="O85"/>
  <c r="P87" l="1"/>
  <c r="Q87" s="1"/>
  <c r="Q86"/>
  <c r="O86"/>
  <c r="O87" l="1"/>
  <c r="P88"/>
  <c r="P89" l="1"/>
  <c r="Q89" s="1"/>
  <c r="Q88"/>
  <c r="O88"/>
  <c r="O89" l="1"/>
  <c r="P90"/>
  <c r="O90" l="1"/>
  <c r="P91"/>
  <c r="Q91" s="1"/>
  <c r="Q90"/>
  <c r="O91" l="1"/>
  <c r="P92"/>
  <c r="O92" l="1"/>
  <c r="P93"/>
  <c r="Q92"/>
  <c r="O93" l="1"/>
  <c r="P94"/>
  <c r="Q93"/>
  <c r="P95" l="1"/>
  <c r="Q94"/>
  <c r="O94"/>
  <c r="P96" l="1"/>
  <c r="Q95"/>
  <c r="O95"/>
  <c r="P97" l="1"/>
  <c r="Q96"/>
  <c r="O96"/>
  <c r="P98" l="1"/>
  <c r="Q97"/>
  <c r="O97"/>
  <c r="P99" l="1"/>
  <c r="Q98"/>
  <c r="O98"/>
  <c r="P100" l="1"/>
  <c r="Q99"/>
  <c r="O99"/>
  <c r="P101" l="1"/>
  <c r="Q100"/>
  <c r="O100"/>
  <c r="P102" l="1"/>
  <c r="Q101"/>
  <c r="O101"/>
  <c r="P103" l="1"/>
  <c r="Q102"/>
  <c r="O102"/>
  <c r="O103" l="1"/>
  <c r="P104"/>
  <c r="Q103"/>
  <c r="P105" l="1"/>
  <c r="Q104"/>
  <c r="O104"/>
  <c r="P106" l="1"/>
  <c r="Q105"/>
  <c r="O105"/>
  <c r="P107" l="1"/>
  <c r="Q106"/>
  <c r="O106"/>
  <c r="P108" l="1"/>
  <c r="Q107"/>
  <c r="O107"/>
  <c r="O108" l="1"/>
  <c r="P109"/>
  <c r="Q108"/>
  <c r="P110" l="1"/>
  <c r="Q109"/>
  <c r="O109"/>
  <c r="P111" l="1"/>
  <c r="Q110"/>
  <c r="O110"/>
  <c r="P112" l="1"/>
  <c r="Q111"/>
  <c r="O111"/>
  <c r="P113" l="1"/>
  <c r="Q112"/>
  <c r="O112"/>
  <c r="P114" l="1"/>
  <c r="Q113"/>
  <c r="O113"/>
  <c r="P115" l="1"/>
  <c r="Q114"/>
  <c r="O114"/>
  <c r="P116" l="1"/>
  <c r="Q115"/>
  <c r="O115"/>
  <c r="P117" l="1"/>
  <c r="Q116"/>
  <c r="O116"/>
  <c r="P118" l="1"/>
  <c r="Q117"/>
  <c r="O117"/>
  <c r="O118" l="1"/>
  <c r="P119"/>
  <c r="Q118"/>
  <c r="P120" l="1"/>
  <c r="Q119"/>
  <c r="O119"/>
  <c r="P121" l="1"/>
  <c r="Q120"/>
  <c r="O120"/>
  <c r="P122" l="1"/>
  <c r="Q121"/>
  <c r="O121"/>
  <c r="P123" l="1"/>
  <c r="Q122"/>
  <c r="O122"/>
  <c r="P124" l="1"/>
  <c r="Q123"/>
  <c r="O123"/>
  <c r="P125" l="1"/>
  <c r="Q124"/>
  <c r="O124"/>
  <c r="P126" l="1"/>
  <c r="Q125"/>
  <c r="O125"/>
  <c r="P127" l="1"/>
  <c r="Q126"/>
  <c r="O126"/>
  <c r="P128" l="1"/>
  <c r="Q127"/>
  <c r="O127"/>
  <c r="P129" l="1"/>
  <c r="Q128"/>
  <c r="O128"/>
  <c r="P130" l="1"/>
  <c r="Q129"/>
  <c r="O129"/>
  <c r="P131" l="1"/>
  <c r="Q130"/>
  <c r="O130"/>
  <c r="P132" l="1"/>
  <c r="Q131"/>
  <c r="O131"/>
  <c r="P133" l="1"/>
  <c r="Q132"/>
  <c r="O132"/>
  <c r="P134" l="1"/>
  <c r="Q133"/>
  <c r="O133"/>
  <c r="P135" l="1"/>
  <c r="Q134"/>
  <c r="O134"/>
  <c r="O135" l="1"/>
  <c r="P136"/>
  <c r="Q135"/>
  <c r="P137" l="1"/>
  <c r="Q136"/>
  <c r="O136"/>
  <c r="P138" l="1"/>
  <c r="Q137"/>
  <c r="O137"/>
  <c r="P139" l="1"/>
  <c r="Q138"/>
  <c r="O138"/>
  <c r="P140" l="1"/>
  <c r="Q139"/>
  <c r="O139"/>
  <c r="P141" l="1"/>
  <c r="Q140"/>
  <c r="O140"/>
  <c r="P142" l="1"/>
  <c r="Q141"/>
  <c r="O141"/>
  <c r="P143" l="1"/>
  <c r="Q142"/>
  <c r="O142"/>
  <c r="P144" l="1"/>
  <c r="Q143"/>
  <c r="O143"/>
  <c r="P145" l="1"/>
  <c r="Q144"/>
  <c r="O144"/>
  <c r="P146" l="1"/>
  <c r="Q145"/>
  <c r="O145"/>
  <c r="P147" l="1"/>
  <c r="Q146"/>
  <c r="O146"/>
  <c r="P148" l="1"/>
  <c r="Q147"/>
  <c r="O147"/>
  <c r="O148" l="1"/>
  <c r="P149"/>
  <c r="Q148"/>
  <c r="P150" l="1"/>
  <c r="Q149"/>
  <c r="O149"/>
  <c r="P151" l="1"/>
  <c r="Q150"/>
  <c r="O150"/>
  <c r="O151" l="1"/>
  <c r="P152"/>
  <c r="Q151"/>
  <c r="O152" l="1"/>
  <c r="P153"/>
  <c r="Q152"/>
  <c r="P154" l="1"/>
  <c r="Q153"/>
  <c r="O153"/>
  <c r="P155" l="1"/>
  <c r="Q154"/>
  <c r="O154"/>
  <c r="P156" l="1"/>
  <c r="Q155"/>
  <c r="O155"/>
  <c r="P157" l="1"/>
  <c r="Q156"/>
  <c r="O156"/>
  <c r="P158" l="1"/>
  <c r="Q157"/>
  <c r="O157"/>
  <c r="P159" l="1"/>
  <c r="Q158"/>
  <c r="O158"/>
  <c r="O159" l="1"/>
  <c r="P160"/>
  <c r="Q159"/>
  <c r="P161" l="1"/>
  <c r="Q160"/>
  <c r="O160"/>
  <c r="P162" l="1"/>
  <c r="Q161"/>
  <c r="O161"/>
  <c r="P163" l="1"/>
  <c r="Q162"/>
  <c r="O162"/>
  <c r="O163" l="1"/>
  <c r="P164"/>
  <c r="Q163"/>
  <c r="O164" l="1"/>
  <c r="P165"/>
  <c r="Q164"/>
  <c r="P166" l="1"/>
  <c r="Q165"/>
  <c r="O165"/>
  <c r="P167" l="1"/>
  <c r="Q166"/>
  <c r="O166"/>
  <c r="P168" l="1"/>
  <c r="Q167"/>
  <c r="O167"/>
  <c r="P169" l="1"/>
  <c r="Q168"/>
  <c r="O168"/>
  <c r="P170" l="1"/>
  <c r="Q169"/>
  <c r="O169"/>
  <c r="P171" l="1"/>
  <c r="Q170"/>
  <c r="O170"/>
  <c r="P172" l="1"/>
  <c r="Q171"/>
  <c r="O171"/>
  <c r="P173" l="1"/>
  <c r="Q172"/>
  <c r="O172"/>
  <c r="P174" l="1"/>
  <c r="Q173"/>
  <c r="O173"/>
  <c r="P175" l="1"/>
  <c r="Q174"/>
  <c r="O174"/>
  <c r="P176" l="1"/>
  <c r="Q175"/>
  <c r="O175"/>
  <c r="P177" l="1"/>
  <c r="Q176"/>
  <c r="O176"/>
  <c r="P178" l="1"/>
  <c r="Q177"/>
  <c r="O177"/>
  <c r="P179" l="1"/>
  <c r="Q178"/>
  <c r="O178"/>
  <c r="P180" l="1"/>
  <c r="Q179"/>
  <c r="O179"/>
  <c r="P181" l="1"/>
  <c r="Q180"/>
  <c r="O180"/>
  <c r="P182" l="1"/>
  <c r="Q181"/>
  <c r="O181"/>
  <c r="P183" l="1"/>
  <c r="Q182"/>
  <c r="O182"/>
  <c r="P184" l="1"/>
  <c r="Q183"/>
  <c r="O183"/>
  <c r="P185" l="1"/>
  <c r="Q184"/>
  <c r="O184"/>
  <c r="P186" l="1"/>
  <c r="Q185"/>
  <c r="O185"/>
  <c r="P187" l="1"/>
  <c r="Q186"/>
  <c r="O186"/>
  <c r="P188" l="1"/>
  <c r="Q187"/>
  <c r="O187"/>
  <c r="P189" l="1"/>
  <c r="Q188"/>
  <c r="O188"/>
  <c r="P190" l="1"/>
  <c r="Q189"/>
  <c r="O189"/>
  <c r="P191" l="1"/>
  <c r="Q190"/>
  <c r="O190"/>
  <c r="P192" l="1"/>
  <c r="Q191"/>
  <c r="O191"/>
  <c r="P193" l="1"/>
  <c r="Q192"/>
  <c r="O192"/>
  <c r="P194" l="1"/>
  <c r="Q193"/>
  <c r="O193"/>
  <c r="P195" l="1"/>
  <c r="Q194"/>
  <c r="O194"/>
  <c r="P196" l="1"/>
  <c r="Q195"/>
  <c r="O195"/>
  <c r="P197" l="1"/>
  <c r="Q196"/>
  <c r="O196"/>
  <c r="P198" l="1"/>
  <c r="Q197"/>
  <c r="O197"/>
  <c r="O198" l="1"/>
  <c r="P199"/>
  <c r="Q198"/>
  <c r="P200" l="1"/>
  <c r="Q199"/>
  <c r="O199"/>
  <c r="P201" l="1"/>
  <c r="Q200"/>
  <c r="O200"/>
  <c r="P202" l="1"/>
  <c r="Q201"/>
  <c r="O201"/>
  <c r="P203" l="1"/>
  <c r="Q202"/>
  <c r="O202"/>
  <c r="P204" l="1"/>
  <c r="Q203"/>
  <c r="O203"/>
  <c r="P205" l="1"/>
  <c r="Q204"/>
  <c r="O204"/>
  <c r="P206" l="1"/>
  <c r="Q205"/>
  <c r="O205"/>
  <c r="P207" l="1"/>
  <c r="Q206"/>
  <c r="O206"/>
  <c r="O207" l="1"/>
  <c r="P208"/>
  <c r="Q207"/>
  <c r="P209" l="1"/>
  <c r="Q208"/>
  <c r="O208"/>
  <c r="P210" l="1"/>
  <c r="Q209"/>
  <c r="O209"/>
  <c r="P211" l="1"/>
  <c r="Q210"/>
  <c r="O210"/>
  <c r="P212" l="1"/>
  <c r="Q211"/>
  <c r="O211"/>
  <c r="P213" l="1"/>
  <c r="Q212"/>
  <c r="O212"/>
  <c r="P214" l="1"/>
  <c r="Q213"/>
  <c r="O213"/>
  <c r="P215" l="1"/>
  <c r="Q214"/>
  <c r="O214"/>
  <c r="P216" l="1"/>
  <c r="Q215"/>
  <c r="O215"/>
  <c r="P217" l="1"/>
  <c r="Q216"/>
  <c r="O216"/>
  <c r="P218" l="1"/>
  <c r="Q217"/>
  <c r="O217"/>
  <c r="O218" l="1"/>
  <c r="P219"/>
  <c r="Q218"/>
  <c r="P220" l="1"/>
  <c r="Q219"/>
  <c r="O219"/>
  <c r="O220" l="1"/>
  <c r="P221"/>
  <c r="Q220"/>
  <c r="P222" l="1"/>
  <c r="Q221"/>
  <c r="O221"/>
  <c r="P223" l="1"/>
  <c r="Q222"/>
  <c r="O222"/>
  <c r="P224" l="1"/>
  <c r="Q223"/>
  <c r="O223"/>
  <c r="P225" l="1"/>
  <c r="Q224"/>
  <c r="O224"/>
  <c r="P226" l="1"/>
  <c r="Q225"/>
  <c r="O225"/>
  <c r="P227" l="1"/>
  <c r="Q226"/>
  <c r="O226"/>
  <c r="O227" l="1"/>
  <c r="P228"/>
  <c r="Q227"/>
  <c r="P229" l="1"/>
  <c r="Q228"/>
  <c r="O228"/>
  <c r="P230" l="1"/>
  <c r="Q229"/>
  <c r="O229"/>
  <c r="P231" l="1"/>
  <c r="Q230"/>
  <c r="O230"/>
  <c r="P232" l="1"/>
  <c r="Q231"/>
  <c r="O231"/>
  <c r="P233" l="1"/>
  <c r="Q232"/>
  <c r="O232"/>
  <c r="O233" l="1"/>
  <c r="P234"/>
  <c r="Q233"/>
  <c r="P235" l="1"/>
  <c r="Q234"/>
  <c r="O234"/>
  <c r="P236" l="1"/>
  <c r="Q235"/>
  <c r="O235"/>
  <c r="P237" l="1"/>
  <c r="Q236"/>
  <c r="O236"/>
  <c r="P238" l="1"/>
  <c r="Q237"/>
  <c r="O237"/>
  <c r="P239" l="1"/>
  <c r="Q238"/>
  <c r="O238"/>
  <c r="P240" l="1"/>
  <c r="Q239"/>
  <c r="O239"/>
  <c r="O240" l="1"/>
  <c r="P241"/>
  <c r="Q240"/>
  <c r="P242" l="1"/>
  <c r="Q241"/>
  <c r="O241"/>
  <c r="P243" l="1"/>
  <c r="Q242"/>
  <c r="O242"/>
  <c r="P244" l="1"/>
  <c r="Q243"/>
  <c r="O243"/>
  <c r="P245" l="1"/>
  <c r="Q244"/>
  <c r="O244"/>
  <c r="P246" l="1"/>
  <c r="Q245"/>
  <c r="O245"/>
  <c r="P247" l="1"/>
  <c r="Q246"/>
  <c r="O246"/>
  <c r="P248" l="1"/>
  <c r="Q247"/>
  <c r="O247"/>
  <c r="P249" l="1"/>
  <c r="Q248"/>
  <c r="O248"/>
  <c r="P250" l="1"/>
  <c r="Q249"/>
  <c r="O249"/>
  <c r="P251" l="1"/>
  <c r="Q250"/>
  <c r="O250"/>
  <c r="P252" l="1"/>
  <c r="Q251"/>
  <c r="O251"/>
  <c r="P253" l="1"/>
  <c r="Q252"/>
  <c r="O252"/>
  <c r="P254" l="1"/>
  <c r="Q253"/>
  <c r="O253"/>
  <c r="P255" l="1"/>
  <c r="Q254"/>
  <c r="O254"/>
  <c r="P256" l="1"/>
  <c r="Q255"/>
  <c r="O255"/>
  <c r="P257" l="1"/>
  <c r="Q256"/>
  <c r="O256"/>
  <c r="P258" l="1"/>
  <c r="Q257"/>
  <c r="O257"/>
  <c r="P259" l="1"/>
  <c r="Q258"/>
  <c r="O258"/>
  <c r="P260" l="1"/>
  <c r="Q259"/>
  <c r="O259"/>
  <c r="P261" l="1"/>
  <c r="Q260"/>
  <c r="O260"/>
  <c r="P262" l="1"/>
  <c r="Q261"/>
  <c r="O261"/>
  <c r="O262" l="1"/>
  <c r="P263"/>
  <c r="Q262"/>
  <c r="P264" l="1"/>
  <c r="Q263"/>
  <c r="O263"/>
  <c r="P265" l="1"/>
  <c r="Q264"/>
  <c r="O264"/>
  <c r="P266" l="1"/>
  <c r="Q265"/>
  <c r="O265"/>
  <c r="P267" l="1"/>
  <c r="Q266"/>
  <c r="O266"/>
  <c r="P268" l="1"/>
  <c r="Q267"/>
  <c r="O267"/>
  <c r="O268" l="1"/>
  <c r="P269"/>
  <c r="Q268"/>
  <c r="P270" l="1"/>
  <c r="Q269"/>
  <c r="O269"/>
  <c r="P271" l="1"/>
  <c r="Q270"/>
  <c r="O270"/>
  <c r="P272" l="1"/>
  <c r="Q271"/>
  <c r="O271"/>
  <c r="P273" l="1"/>
  <c r="Q272"/>
  <c r="O272"/>
  <c r="P274" l="1"/>
  <c r="Q273"/>
  <c r="O273"/>
  <c r="P275" l="1"/>
  <c r="Q274"/>
  <c r="O274"/>
  <c r="P276" l="1"/>
  <c r="Q275"/>
  <c r="O275"/>
  <c r="P277" l="1"/>
  <c r="Q276"/>
  <c r="O276"/>
  <c r="P278" l="1"/>
  <c r="Q277"/>
  <c r="O277"/>
  <c r="P279" l="1"/>
  <c r="Q278"/>
  <c r="O278"/>
  <c r="P280" l="1"/>
  <c r="Q279"/>
  <c r="O279"/>
  <c r="P281" l="1"/>
  <c r="Q280"/>
  <c r="O280"/>
  <c r="P282" l="1"/>
  <c r="Q281"/>
  <c r="O281"/>
  <c r="P283" l="1"/>
  <c r="Q282"/>
  <c r="O282"/>
  <c r="P284" l="1"/>
  <c r="Q283"/>
  <c r="O283"/>
  <c r="P285" l="1"/>
  <c r="Q284"/>
  <c r="O284"/>
  <c r="P286" l="1"/>
  <c r="Q285"/>
  <c r="O285"/>
  <c r="P287" l="1"/>
  <c r="Q286"/>
  <c r="O286"/>
  <c r="P288" l="1"/>
  <c r="Q287"/>
  <c r="O287"/>
  <c r="P289" l="1"/>
  <c r="Q288"/>
  <c r="O288"/>
  <c r="P290" l="1"/>
  <c r="Q289"/>
  <c r="O289"/>
  <c r="P291" l="1"/>
  <c r="Q290"/>
  <c r="O290"/>
  <c r="P292" l="1"/>
  <c r="Q291"/>
  <c r="O291"/>
  <c r="P293" l="1"/>
  <c r="Q292"/>
  <c r="O292"/>
  <c r="P294" l="1"/>
  <c r="Q293"/>
  <c r="O293"/>
  <c r="P295" l="1"/>
  <c r="Q294"/>
  <c r="O294"/>
  <c r="P296" l="1"/>
  <c r="Q295"/>
  <c r="O295"/>
  <c r="P297" l="1"/>
  <c r="Q296"/>
  <c r="O296"/>
  <c r="P298" l="1"/>
  <c r="Q297"/>
  <c r="O297"/>
  <c r="P299" l="1"/>
  <c r="Q298"/>
  <c r="O298"/>
  <c r="P300" l="1"/>
  <c r="Q299"/>
  <c r="O299"/>
  <c r="P301" l="1"/>
  <c r="Q300"/>
  <c r="O300"/>
  <c r="P302" l="1"/>
  <c r="Q301"/>
  <c r="O301"/>
  <c r="P303" l="1"/>
  <c r="Q302"/>
  <c r="O302"/>
  <c r="P304" l="1"/>
  <c r="Q303"/>
  <c r="O303"/>
  <c r="P305" l="1"/>
  <c r="Q304"/>
  <c r="O304"/>
  <c r="P306" l="1"/>
  <c r="Q305"/>
  <c r="O305"/>
  <c r="P307" l="1"/>
  <c r="Q306"/>
  <c r="O306"/>
  <c r="P308" l="1"/>
  <c r="Q307"/>
  <c r="O307"/>
  <c r="P309" l="1"/>
  <c r="Q308"/>
  <c r="O308"/>
  <c r="P310" l="1"/>
  <c r="Q309"/>
  <c r="O309"/>
  <c r="P311" l="1"/>
  <c r="Q310"/>
  <c r="O310"/>
  <c r="P312" l="1"/>
  <c r="Q311"/>
  <c r="O311"/>
  <c r="P313" l="1"/>
  <c r="Q312"/>
  <c r="O312"/>
  <c r="P314" l="1"/>
  <c r="Q313"/>
  <c r="O313"/>
  <c r="P315" l="1"/>
  <c r="Q314"/>
  <c r="O314"/>
  <c r="P316" l="1"/>
  <c r="Q315"/>
  <c r="O315"/>
  <c r="P317" l="1"/>
  <c r="Q316"/>
  <c r="O316"/>
  <c r="P318" l="1"/>
  <c r="Q317"/>
  <c r="O317"/>
  <c r="P319" l="1"/>
  <c r="Q318"/>
  <c r="O318"/>
  <c r="P320" l="1"/>
  <c r="Q319"/>
  <c r="O319"/>
  <c r="P321" l="1"/>
  <c r="Q320"/>
  <c r="O320"/>
  <c r="P322" l="1"/>
  <c r="Q321"/>
  <c r="O321"/>
  <c r="P323" l="1"/>
  <c r="Q322"/>
  <c r="O322"/>
  <c r="P324" l="1"/>
  <c r="Q323"/>
  <c r="O323"/>
  <c r="P325" l="1"/>
  <c r="Q324"/>
  <c r="O324"/>
  <c r="P326" l="1"/>
  <c r="Q325"/>
  <c r="O325"/>
  <c r="P327" l="1"/>
  <c r="Q326"/>
  <c r="O326"/>
  <c r="P328" l="1"/>
  <c r="Q327"/>
  <c r="O327"/>
  <c r="P329" l="1"/>
  <c r="Q328"/>
  <c r="O328"/>
  <c r="P330" l="1"/>
  <c r="Q329"/>
  <c r="O329"/>
  <c r="P331" l="1"/>
  <c r="Q330"/>
  <c r="O330"/>
  <c r="P332" l="1"/>
  <c r="Q331"/>
  <c r="O331"/>
  <c r="P333" l="1"/>
  <c r="Q332"/>
  <c r="O332"/>
  <c r="P334" l="1"/>
  <c r="Q333"/>
  <c r="O333"/>
  <c r="P335" l="1"/>
  <c r="Q334"/>
  <c r="O334"/>
  <c r="P336" l="1"/>
  <c r="Q335"/>
  <c r="O335"/>
  <c r="P337" l="1"/>
  <c r="Q336"/>
  <c r="O336"/>
  <c r="P338" l="1"/>
  <c r="Q337"/>
  <c r="O337"/>
  <c r="P339" l="1"/>
  <c r="Q338"/>
  <c r="O338"/>
  <c r="P340" l="1"/>
  <c r="Q339"/>
  <c r="O339"/>
  <c r="P341" l="1"/>
  <c r="Q340"/>
  <c r="O340"/>
  <c r="P342" l="1"/>
  <c r="Q341"/>
  <c r="O341"/>
  <c r="P343" l="1"/>
  <c r="Q342"/>
  <c r="O342"/>
  <c r="P344" l="1"/>
  <c r="Q343"/>
  <c r="O343"/>
  <c r="P345" l="1"/>
  <c r="Q344"/>
  <c r="O344"/>
  <c r="P346" l="1"/>
  <c r="Q345"/>
  <c r="O345"/>
  <c r="P347" l="1"/>
  <c r="Q346"/>
  <c r="O346"/>
  <c r="P348" l="1"/>
  <c r="Q347"/>
  <c r="O347"/>
  <c r="P349" l="1"/>
  <c r="Q348"/>
  <c r="O348"/>
  <c r="P350" l="1"/>
  <c r="Q349"/>
  <c r="O349"/>
  <c r="P351" l="1"/>
  <c r="Q350"/>
  <c r="O350"/>
  <c r="P352" l="1"/>
  <c r="Q351"/>
  <c r="O351"/>
  <c r="P353" l="1"/>
  <c r="Q352"/>
  <c r="O352"/>
  <c r="P354" l="1"/>
  <c r="Q353"/>
  <c r="O353"/>
  <c r="P355" l="1"/>
  <c r="Q354"/>
  <c r="O354"/>
  <c r="P356" l="1"/>
  <c r="Q355"/>
  <c r="O355"/>
  <c r="P357" l="1"/>
  <c r="Q356"/>
  <c r="O356"/>
  <c r="P358" l="1"/>
  <c r="Q357"/>
  <c r="O357"/>
  <c r="P359" l="1"/>
  <c r="Q358"/>
  <c r="O358"/>
  <c r="P360" l="1"/>
  <c r="Q359"/>
  <c r="O359"/>
  <c r="P361" l="1"/>
  <c r="Q360"/>
  <c r="O360"/>
  <c r="P362" l="1"/>
  <c r="Q361"/>
  <c r="O361"/>
  <c r="P363" l="1"/>
  <c r="Q362"/>
  <c r="O362"/>
  <c r="P364" l="1"/>
  <c r="Q363"/>
  <c r="O363"/>
  <c r="P365" l="1"/>
  <c r="Q364"/>
  <c r="O364"/>
  <c r="P366" l="1"/>
  <c r="Q365"/>
  <c r="O365"/>
  <c r="P367" l="1"/>
  <c r="Q366"/>
  <c r="O366"/>
  <c r="P368" l="1"/>
  <c r="Q367"/>
  <c r="O367"/>
  <c r="P369" l="1"/>
  <c r="Q368"/>
  <c r="O368"/>
  <c r="P370" l="1"/>
  <c r="Q369"/>
  <c r="O369"/>
  <c r="P371" l="1"/>
  <c r="Q370"/>
  <c r="O370"/>
  <c r="P372" l="1"/>
  <c r="Q371"/>
  <c r="O371"/>
  <c r="P373" l="1"/>
  <c r="Q372"/>
  <c r="O372"/>
  <c r="P374" l="1"/>
  <c r="Q373"/>
  <c r="O373"/>
  <c r="P375" l="1"/>
  <c r="Q374"/>
  <c r="O374"/>
  <c r="P376" l="1"/>
  <c r="Q375"/>
  <c r="O375"/>
  <c r="P377" l="1"/>
  <c r="Q376"/>
  <c r="O376"/>
  <c r="P378" l="1"/>
  <c r="Q377"/>
  <c r="O377"/>
  <c r="P379" l="1"/>
  <c r="Q378"/>
  <c r="O378"/>
  <c r="P380" l="1"/>
  <c r="Q379"/>
  <c r="O379"/>
  <c r="P381" l="1"/>
  <c r="Q380"/>
  <c r="O380"/>
  <c r="P382" l="1"/>
  <c r="Q381"/>
  <c r="O381"/>
  <c r="P383" l="1"/>
  <c r="Q382"/>
  <c r="O382"/>
  <c r="P384" l="1"/>
  <c r="Q383"/>
  <c r="O383"/>
  <c r="P385" l="1"/>
  <c r="Q384"/>
  <c r="O384"/>
  <c r="P386" l="1"/>
  <c r="Q385"/>
  <c r="O385"/>
  <c r="P387" l="1"/>
  <c r="Q386"/>
  <c r="O386"/>
  <c r="P388" l="1"/>
  <c r="Q387"/>
  <c r="O387"/>
  <c r="P389" l="1"/>
  <c r="Q388"/>
  <c r="O388"/>
  <c r="P390" l="1"/>
  <c r="Q389"/>
  <c r="O389"/>
  <c r="P391" l="1"/>
  <c r="Q390"/>
  <c r="O390"/>
  <c r="P392" l="1"/>
  <c r="Q391"/>
  <c r="O391"/>
  <c r="P393" l="1"/>
  <c r="Q392"/>
  <c r="O392"/>
  <c r="P394" l="1"/>
  <c r="Q393"/>
  <c r="O393"/>
  <c r="P395" l="1"/>
  <c r="Q394"/>
  <c r="O394"/>
  <c r="P396" l="1"/>
  <c r="Q395"/>
  <c r="O395"/>
  <c r="P397" l="1"/>
  <c r="Q396"/>
  <c r="O396"/>
  <c r="P398" l="1"/>
  <c r="Q397"/>
  <c r="O397"/>
  <c r="P399" l="1"/>
  <c r="Q398"/>
  <c r="O398"/>
  <c r="P400" l="1"/>
  <c r="Q399"/>
  <c r="O399"/>
  <c r="P401" l="1"/>
  <c r="Q400"/>
  <c r="O400"/>
  <c r="P402" l="1"/>
  <c r="Q401"/>
  <c r="O401"/>
  <c r="P403" l="1"/>
  <c r="Q402"/>
  <c r="O402"/>
  <c r="P404" l="1"/>
  <c r="Q403"/>
  <c r="O403"/>
  <c r="P405" l="1"/>
  <c r="Q404"/>
  <c r="O404"/>
  <c r="P406" l="1"/>
  <c r="Q405"/>
  <c r="O405"/>
  <c r="P407" l="1"/>
  <c r="Q406"/>
  <c r="O406"/>
  <c r="P408" l="1"/>
  <c r="Q407"/>
  <c r="O407"/>
  <c r="P409" l="1"/>
  <c r="Q408"/>
  <c r="O408"/>
  <c r="P410" l="1"/>
  <c r="Q409"/>
  <c r="O409"/>
  <c r="P411" l="1"/>
  <c r="Q410"/>
  <c r="O410"/>
  <c r="P412" l="1"/>
  <c r="Q411"/>
  <c r="O411"/>
  <c r="P413" l="1"/>
  <c r="Q412"/>
  <c r="O412"/>
  <c r="P414" l="1"/>
  <c r="Q413"/>
  <c r="O413"/>
  <c r="P415" l="1"/>
  <c r="Q414"/>
  <c r="O414"/>
  <c r="P416" l="1"/>
  <c r="Q415"/>
  <c r="O415"/>
  <c r="P417" l="1"/>
  <c r="Q416"/>
  <c r="O416"/>
  <c r="P418" l="1"/>
  <c r="Q417"/>
  <c r="O417"/>
  <c r="P419" l="1"/>
  <c r="Q418"/>
  <c r="O418"/>
  <c r="P420" l="1"/>
  <c r="Q419"/>
  <c r="O419"/>
  <c r="P421" l="1"/>
  <c r="Q420"/>
  <c r="O420"/>
  <c r="P422" l="1"/>
  <c r="Q421"/>
  <c r="O421"/>
  <c r="P423" l="1"/>
  <c r="Q422"/>
  <c r="O422"/>
  <c r="P424" l="1"/>
  <c r="Q423"/>
  <c r="O423"/>
  <c r="P425" l="1"/>
  <c r="Q424"/>
  <c r="O424"/>
  <c r="P426" l="1"/>
  <c r="Q425"/>
  <c r="O425"/>
  <c r="P427" l="1"/>
  <c r="Q426"/>
  <c r="O426"/>
  <c r="P428" l="1"/>
  <c r="Q427"/>
  <c r="O427"/>
  <c r="P429" l="1"/>
  <c r="Q428"/>
  <c r="O428"/>
  <c r="P430" l="1"/>
  <c r="Q429"/>
  <c r="O429"/>
  <c r="P431" l="1"/>
  <c r="Q430"/>
  <c r="O430"/>
  <c r="P432" l="1"/>
  <c r="Q431"/>
  <c r="O431"/>
  <c r="P433" l="1"/>
  <c r="Q432"/>
  <c r="O432"/>
  <c r="P434" l="1"/>
  <c r="Q433"/>
  <c r="O433"/>
  <c r="P435" l="1"/>
  <c r="Q434"/>
  <c r="O434"/>
  <c r="P436" l="1"/>
  <c r="Q435"/>
  <c r="O435"/>
  <c r="P437" l="1"/>
  <c r="Q436"/>
  <c r="O436"/>
  <c r="P438" l="1"/>
  <c r="Q437"/>
  <c r="O437"/>
  <c r="P439" l="1"/>
  <c r="Q438"/>
  <c r="O438"/>
  <c r="P440" l="1"/>
  <c r="Q439"/>
  <c r="O439"/>
  <c r="P441" l="1"/>
  <c r="Q440"/>
  <c r="O440"/>
  <c r="P442" l="1"/>
  <c r="Q441"/>
  <c r="O441"/>
  <c r="P443" l="1"/>
  <c r="Q442"/>
  <c r="O442"/>
  <c r="P444" l="1"/>
  <c r="Q443"/>
  <c r="O443"/>
  <c r="P445" l="1"/>
  <c r="Q444"/>
  <c r="O444"/>
  <c r="P446" l="1"/>
  <c r="Q445"/>
  <c r="O445"/>
  <c r="P447" l="1"/>
  <c r="Q446"/>
  <c r="O446"/>
  <c r="P448" l="1"/>
  <c r="Q447"/>
  <c r="O447"/>
  <c r="P449" l="1"/>
  <c r="Q448"/>
  <c r="O448"/>
  <c r="P450" l="1"/>
  <c r="Q449"/>
  <c r="O449"/>
  <c r="P451" l="1"/>
  <c r="Q450"/>
  <c r="O450"/>
  <c r="P452" l="1"/>
  <c r="Q451"/>
  <c r="O451"/>
  <c r="P453" l="1"/>
  <c r="Q452"/>
  <c r="O452"/>
  <c r="P454" l="1"/>
  <c r="Q453"/>
  <c r="O453"/>
  <c r="P455" l="1"/>
  <c r="Q454"/>
  <c r="O454"/>
  <c r="P456" l="1"/>
  <c r="Q455"/>
  <c r="O455"/>
  <c r="P457" l="1"/>
  <c r="Q456"/>
  <c r="O456"/>
  <c r="P458" l="1"/>
  <c r="Q457"/>
  <c r="O457"/>
  <c r="P459" l="1"/>
  <c r="Q458"/>
  <c r="O458"/>
  <c r="P460" l="1"/>
  <c r="Q459"/>
  <c r="O459"/>
  <c r="P461" l="1"/>
  <c r="Q460"/>
  <c r="O460"/>
  <c r="P462" l="1"/>
  <c r="Q461"/>
  <c r="O461"/>
  <c r="P463" l="1"/>
  <c r="Q462"/>
  <c r="O462"/>
  <c r="P464" l="1"/>
  <c r="Q463"/>
  <c r="O463"/>
  <c r="P465" l="1"/>
  <c r="Q464"/>
  <c r="O464"/>
  <c r="P466" l="1"/>
  <c r="Q465"/>
  <c r="O465"/>
  <c r="P467" l="1"/>
  <c r="Q466"/>
  <c r="O466"/>
  <c r="P468" l="1"/>
  <c r="Q467"/>
  <c r="O467"/>
  <c r="P469" l="1"/>
  <c r="Q468"/>
  <c r="O468"/>
  <c r="P470" l="1"/>
  <c r="Q469"/>
  <c r="O469"/>
  <c r="P471" l="1"/>
  <c r="Q470"/>
  <c r="O470"/>
  <c r="P472" l="1"/>
  <c r="Q471"/>
  <c r="O471"/>
  <c r="P473" l="1"/>
  <c r="Q472"/>
  <c r="O472"/>
  <c r="P474" l="1"/>
  <c r="Q473"/>
  <c r="O473"/>
  <c r="P475" l="1"/>
  <c r="Q474"/>
  <c r="O474"/>
  <c r="P476" l="1"/>
  <c r="Q475"/>
  <c r="O475"/>
  <c r="P477" l="1"/>
  <c r="Q476"/>
  <c r="O476"/>
  <c r="P478" l="1"/>
  <c r="Q477"/>
  <c r="O477"/>
  <c r="P479" l="1"/>
  <c r="Q478"/>
  <c r="O478"/>
  <c r="P480" l="1"/>
  <c r="Q479"/>
  <c r="O479"/>
  <c r="P481" l="1"/>
  <c r="Q480"/>
  <c r="O480"/>
  <c r="P482" l="1"/>
  <c r="Q481"/>
  <c r="O481"/>
  <c r="P483" l="1"/>
  <c r="Q482"/>
  <c r="O482"/>
  <c r="P484" l="1"/>
  <c r="Q483"/>
  <c r="O483"/>
  <c r="P485" l="1"/>
  <c r="Q484"/>
  <c r="O484"/>
  <c r="P486" l="1"/>
  <c r="Q485"/>
  <c r="O485"/>
  <c r="P487" l="1"/>
  <c r="Q486"/>
  <c r="O486"/>
  <c r="P488" l="1"/>
  <c r="Q487"/>
  <c r="O487"/>
  <c r="P489" l="1"/>
  <c r="Q488"/>
  <c r="O488"/>
  <c r="P490" l="1"/>
  <c r="Q489"/>
  <c r="O489"/>
  <c r="P491" l="1"/>
  <c r="Q490"/>
  <c r="O490"/>
  <c r="P492" l="1"/>
  <c r="Q491"/>
  <c r="O491"/>
  <c r="P493" l="1"/>
  <c r="Q492"/>
  <c r="O492"/>
  <c r="P494" l="1"/>
  <c r="Q493"/>
  <c r="O493"/>
  <c r="P495" l="1"/>
  <c r="Q494"/>
  <c r="O494"/>
  <c r="P496" l="1"/>
  <c r="Q495"/>
  <c r="O495"/>
  <c r="P497" l="1"/>
  <c r="Q496"/>
  <c r="O496"/>
  <c r="P498" l="1"/>
  <c r="Q497"/>
  <c r="O497"/>
  <c r="P499" l="1"/>
  <c r="Q498"/>
  <c r="O498"/>
  <c r="P500" l="1"/>
  <c r="Q499"/>
  <c r="O499"/>
  <c r="P501" l="1"/>
  <c r="Q500"/>
  <c r="O500"/>
  <c r="P502" l="1"/>
  <c r="Q501"/>
  <c r="O501"/>
  <c r="P503" l="1"/>
  <c r="Q502"/>
  <c r="O502"/>
  <c r="P504" l="1"/>
  <c r="Q503"/>
  <c r="O503"/>
  <c r="P505" l="1"/>
  <c r="Q504"/>
  <c r="O504"/>
  <c r="P506" l="1"/>
  <c r="Q505"/>
  <c r="O505"/>
  <c r="P507" l="1"/>
  <c r="Q506"/>
  <c r="O506"/>
  <c r="P508" l="1"/>
  <c r="Q507"/>
  <c r="O507"/>
  <c r="P509" l="1"/>
  <c r="Q508"/>
  <c r="O508"/>
  <c r="P510" l="1"/>
  <c r="Q509"/>
  <c r="O509"/>
  <c r="P511" l="1"/>
  <c r="Q510"/>
  <c r="O510"/>
  <c r="P512" l="1"/>
  <c r="Q511"/>
  <c r="O511"/>
  <c r="P513" l="1"/>
  <c r="Q512"/>
  <c r="O512"/>
  <c r="P514" l="1"/>
  <c r="Q513"/>
  <c r="O513"/>
  <c r="P515" l="1"/>
  <c r="Q514"/>
  <c r="O514"/>
  <c r="P516" l="1"/>
  <c r="Q515"/>
  <c r="O515"/>
  <c r="P517" l="1"/>
  <c r="Q516"/>
  <c r="O516"/>
  <c r="P518" l="1"/>
  <c r="Q517"/>
  <c r="O517"/>
  <c r="P519" l="1"/>
  <c r="Q518"/>
  <c r="O518"/>
  <c r="P520" l="1"/>
  <c r="Q519"/>
  <c r="O519"/>
  <c r="P521" l="1"/>
  <c r="Q520"/>
  <c r="O520"/>
  <c r="P522" l="1"/>
  <c r="Q521"/>
  <c r="O521"/>
  <c r="P523" l="1"/>
  <c r="Q522"/>
  <c r="O522"/>
  <c r="P524" l="1"/>
  <c r="Q523"/>
  <c r="O523"/>
  <c r="P525" l="1"/>
  <c r="Q524"/>
  <c r="O524"/>
  <c r="P526" l="1"/>
  <c r="Q525"/>
  <c r="O525"/>
  <c r="P527" l="1"/>
  <c r="Q526"/>
  <c r="O526"/>
  <c r="P528" l="1"/>
  <c r="Q527"/>
  <c r="O527"/>
  <c r="Q528" l="1"/>
  <c r="P529"/>
  <c r="O528"/>
  <c r="Q529" l="1"/>
  <c r="K19" s="1"/>
  <c r="O529"/>
  <c r="K18" s="1"/>
  <c r="K29" s="1"/>
  <c r="K24" l="1"/>
  <c r="K23"/>
  <c r="K33" s="1"/>
  <c r="K28"/>
  <c r="CS7" i="7" l="1"/>
  <c r="BQ7"/>
  <c r="AO7"/>
  <c r="CE7"/>
  <c r="BC7"/>
</calcChain>
</file>

<file path=xl/comments1.xml><?xml version="1.0" encoding="utf-8"?>
<comments xmlns="http://schemas.openxmlformats.org/spreadsheetml/2006/main">
  <authors>
    <author>sniemeyer</author>
  </authors>
  <commentList>
    <comment ref="C8" authorId="0">
      <text>
        <r>
          <rPr>
            <sz val="14"/>
            <color indexed="81"/>
            <rFont val="Tahoma"/>
            <family val="2"/>
          </rPr>
          <t>Cell "C8": Observe the first change in frequency that identifies the beginning of the event.  Look in column "B" of the "Data" worksheet.  Select and edit the formula in this cell ("=Data!Axxx") to reference that row number in the "Data" sheet of this first change in frequency where xxx is that row number.</t>
        </r>
      </text>
    </comment>
    <comment ref="C11" authorId="0">
      <text>
        <r>
          <rPr>
            <sz val="14"/>
            <color indexed="81"/>
            <rFont val="Tahoma"/>
            <family val="2"/>
          </rPr>
          <t xml:space="preserve">Cell "C11": Similar to identifying the end of a DCS event but only looking at frequency, observe frequency following the beginning of the event.  When actual frequency recovers to 60.00 Hz or to the pre-event frequency, edit the formula in this cell to reference that row number in the "Data" worksheet that this occurs. ("=Data!Axxx")
</t>
        </r>
      </text>
    </comment>
  </commentList>
</comments>
</file>

<file path=xl/comments2.xml><?xml version="1.0" encoding="utf-8"?>
<comments xmlns="http://schemas.openxmlformats.org/spreadsheetml/2006/main">
  <authors>
    <author>sniemeyer</author>
  </authors>
  <commentList>
    <comment ref="L13" authorId="0">
      <text>
        <r>
          <rPr>
            <sz val="8"/>
            <color indexed="81"/>
            <rFont val="Tahoma"/>
            <family val="2"/>
          </rPr>
          <t xml:space="preserve">TC allowable range 0.050 to 1.000 with 1.0 turning filter off.  Beginning Target slope should align with Actual slope.
</t>
        </r>
      </text>
    </comment>
  </commentList>
</comments>
</file>

<file path=xl/sharedStrings.xml><?xml version="1.0" encoding="utf-8"?>
<sst xmlns="http://schemas.openxmlformats.org/spreadsheetml/2006/main" count="1964" uniqueCount="351">
  <si>
    <t>Frequency</t>
  </si>
  <si>
    <t>MW</t>
  </si>
  <si>
    <t>Response</t>
  </si>
  <si>
    <t>Droop Setting</t>
  </si>
  <si>
    <t>Deadband Setting</t>
  </si>
  <si>
    <t>Hz</t>
  </si>
  <si>
    <t>Grid Nominal Frequency</t>
  </si>
  <si>
    <t>Hz Span</t>
  </si>
  <si>
    <t>Date:</t>
  </si>
  <si>
    <t>Time of T(0)</t>
  </si>
  <si>
    <t>scan rate</t>
  </si>
  <si>
    <t>T-60 sec</t>
  </si>
  <si>
    <t>T-58 sec</t>
  </si>
  <si>
    <t>T-56 sec</t>
  </si>
  <si>
    <t>T-54 sec</t>
  </si>
  <si>
    <t>T-52 sec</t>
  </si>
  <si>
    <t>T-50 sec</t>
  </si>
  <si>
    <t>T-48 sec</t>
  </si>
  <si>
    <t>T-46 sec</t>
  </si>
  <si>
    <t>T-44 sec</t>
  </si>
  <si>
    <t>T-42 sec</t>
  </si>
  <si>
    <t>T-40 sec</t>
  </si>
  <si>
    <t>T-38 sec</t>
  </si>
  <si>
    <t>T-36 sec</t>
  </si>
  <si>
    <t>T-34 sec</t>
  </si>
  <si>
    <t>T-32 sec</t>
  </si>
  <si>
    <t>T-30 sec</t>
  </si>
  <si>
    <t>T-28 sec</t>
  </si>
  <si>
    <t>T-26 sec</t>
  </si>
  <si>
    <t>T-24 sec</t>
  </si>
  <si>
    <t>T-22 sec</t>
  </si>
  <si>
    <t>T-20 sec</t>
  </si>
  <si>
    <t>T-18 sec</t>
  </si>
  <si>
    <t>T-16 sec</t>
  </si>
  <si>
    <t>T-14 sec</t>
  </si>
  <si>
    <t>T-12 sec</t>
  </si>
  <si>
    <t>T-10 sec</t>
  </si>
  <si>
    <t>T-08 sec</t>
  </si>
  <si>
    <t>T-06 sec</t>
  </si>
  <si>
    <t>T-04 sec</t>
  </si>
  <si>
    <t>T-02 sec</t>
  </si>
  <si>
    <t>T+0 sec</t>
  </si>
  <si>
    <t>T+02 sec</t>
  </si>
  <si>
    <t>T+04 sec</t>
  </si>
  <si>
    <t>T+06 sec</t>
  </si>
  <si>
    <t>T+08 sec</t>
  </si>
  <si>
    <t>T+10 sec</t>
  </si>
  <si>
    <t>T+12 sec</t>
  </si>
  <si>
    <t>T+14 sec</t>
  </si>
  <si>
    <t>T+16 sec</t>
  </si>
  <si>
    <t>T+18 sec</t>
  </si>
  <si>
    <t>T+20 sec</t>
  </si>
  <si>
    <t>T+22 sec</t>
  </si>
  <si>
    <t>T+24 sec</t>
  </si>
  <si>
    <t>T+26 sec</t>
  </si>
  <si>
    <t>T+28 sec</t>
  </si>
  <si>
    <t>T+30 sec</t>
  </si>
  <si>
    <t>T+32 sec</t>
  </si>
  <si>
    <t>T+34 sec</t>
  </si>
  <si>
    <t>T+36 sec</t>
  </si>
  <si>
    <t>T+38 sec</t>
  </si>
  <si>
    <t>T+40 sec</t>
  </si>
  <si>
    <t>T+42 sec</t>
  </si>
  <si>
    <t>T+44 sec</t>
  </si>
  <si>
    <t>T+46 sec</t>
  </si>
  <si>
    <t>T+48 sec</t>
  </si>
  <si>
    <t>T+50 sec</t>
  </si>
  <si>
    <t>T+52 sec</t>
  </si>
  <si>
    <t>T+54 sec</t>
  </si>
  <si>
    <t>T+56 sec</t>
  </si>
  <si>
    <t>T+58 sec</t>
  </si>
  <si>
    <t>T+60 sec</t>
  </si>
  <si>
    <t>T</t>
  </si>
  <si>
    <t>Delayed</t>
  </si>
  <si>
    <t>Delivery</t>
  </si>
  <si>
    <t>Expected</t>
  </si>
  <si>
    <t>Primary</t>
  </si>
  <si>
    <t>(EPFR)</t>
  </si>
  <si>
    <t>EPFR(Final)</t>
  </si>
  <si>
    <t>Time Constant for delayed delivery of PFR during Sustained Measure</t>
  </si>
  <si>
    <t>Final</t>
  </si>
  <si>
    <t>Initial</t>
  </si>
  <si>
    <t>Measure</t>
  </si>
  <si>
    <t>Average</t>
  </si>
  <si>
    <t>Generator</t>
  </si>
  <si>
    <t>Output</t>
  </si>
  <si>
    <t>T-62 sec</t>
  </si>
  <si>
    <t>T-64 sec</t>
  </si>
  <si>
    <t>T-66 sec</t>
  </si>
  <si>
    <t>Ramp</t>
  </si>
  <si>
    <t>MW/scan</t>
  </si>
  <si>
    <t>Event Duration (h:mm:ss)</t>
  </si>
  <si>
    <t>Recovery</t>
  </si>
  <si>
    <t>Period</t>
  </si>
  <si>
    <t>Target</t>
  </si>
  <si>
    <t>During</t>
  </si>
  <si>
    <t>Time (T)</t>
  </si>
  <si>
    <t>TC (frequency response filter constant)</t>
  </si>
  <si>
    <t xml:space="preserve">Initial Response P.U. Performance </t>
  </si>
  <si>
    <t>P.U.   Sustianed Response P.U. Performance</t>
  </si>
  <si>
    <t>Delta Hz Event</t>
  </si>
  <si>
    <t>Actual MW @ T(-4)</t>
  </si>
  <si>
    <t>Pre to Post Perturbation Delta Frequency Actual</t>
  </si>
  <si>
    <t>Ramp Direction during frequency recovery period</t>
  </si>
  <si>
    <t>(TC)</t>
  </si>
  <si>
    <t>EPFR = Expected Primary Frequency Response</t>
  </si>
  <si>
    <t>seconds</t>
  </si>
  <si>
    <t>MW Response in right direction for frequency delta</t>
  </si>
  <si>
    <t>T-72 sec</t>
  </si>
  <si>
    <t>T-70 sec</t>
  </si>
  <si>
    <t>T-68 sec</t>
  </si>
  <si>
    <t>Target MW Average minus MW @ T(-4) less than zero</t>
  </si>
  <si>
    <t>Initial Performance Ramp Magnitude Adjustment</t>
  </si>
  <si>
    <t>Trip</t>
  </si>
  <si>
    <t>Total</t>
  </si>
  <si>
    <t>Generation</t>
  </si>
  <si>
    <t>MW/0.1 Hz</t>
  </si>
  <si>
    <t>LaaR</t>
  </si>
  <si>
    <t>Interconnection</t>
  </si>
  <si>
    <t>Interconnection Bias Setting</t>
  </si>
  <si>
    <t>IPFR as a % of Bias Setting</t>
  </si>
  <si>
    <t>EI</t>
  </si>
  <si>
    <t>ERCOT</t>
  </si>
  <si>
    <t>WECC</t>
  </si>
  <si>
    <t>Interconnection Total Energy</t>
  </si>
  <si>
    <t>Interconnection Peak Energy</t>
  </si>
  <si>
    <t>Interconnection Bias Total</t>
  </si>
  <si>
    <t>A Point</t>
  </si>
  <si>
    <r>
      <t>F</t>
    </r>
    <r>
      <rPr>
        <sz val="10"/>
        <color theme="1"/>
        <rFont val="Calibri"/>
        <family val="2"/>
        <scheme val="minor"/>
      </rPr>
      <t>PointA</t>
    </r>
  </si>
  <si>
    <t>A Value</t>
  </si>
  <si>
    <t>C Value</t>
  </si>
  <si>
    <r>
      <t>Delta F</t>
    </r>
    <r>
      <rPr>
        <sz val="10"/>
        <color theme="1"/>
        <rFont val="Calibri"/>
        <family val="2"/>
        <scheme val="minor"/>
      </rPr>
      <t>B</t>
    </r>
  </si>
  <si>
    <r>
      <t>Delta F</t>
    </r>
    <r>
      <rPr>
        <sz val="10"/>
        <color theme="1"/>
        <rFont val="Calibri"/>
        <family val="2"/>
        <scheme val="minor"/>
      </rPr>
      <t>C</t>
    </r>
  </si>
  <si>
    <t>Slope B dF/dT</t>
  </si>
  <si>
    <r>
      <t>Ratio</t>
    </r>
    <r>
      <rPr>
        <sz val="10"/>
        <color theme="1"/>
        <rFont val="Calibri"/>
        <family val="2"/>
        <scheme val="minor"/>
      </rPr>
      <t>B-C</t>
    </r>
  </si>
  <si>
    <t>Sustainability Index</t>
  </si>
  <si>
    <t>Tzero</t>
  </si>
  <si>
    <r>
      <t>F</t>
    </r>
    <r>
      <rPr>
        <sz val="10"/>
        <color theme="1"/>
        <rFont val="Calibri"/>
        <family val="2"/>
        <scheme val="minor"/>
      </rPr>
      <t>T+10</t>
    </r>
  </si>
  <si>
    <r>
      <t>F</t>
    </r>
    <r>
      <rPr>
        <sz val="10"/>
        <color theme="1"/>
        <rFont val="Calibri"/>
        <family val="2"/>
        <scheme val="minor"/>
      </rPr>
      <t>T+20</t>
    </r>
  </si>
  <si>
    <r>
      <t>F</t>
    </r>
    <r>
      <rPr>
        <sz val="10"/>
        <color theme="1"/>
        <rFont val="Calibri"/>
        <family val="2"/>
        <scheme val="minor"/>
      </rPr>
      <t>T+60</t>
    </r>
  </si>
  <si>
    <r>
      <t>F</t>
    </r>
    <r>
      <rPr>
        <sz val="10"/>
        <color theme="1"/>
        <rFont val="Calibri"/>
        <family val="2"/>
        <scheme val="minor"/>
      </rPr>
      <t>T+4</t>
    </r>
  </si>
  <si>
    <t>Interconnection Evaluation</t>
  </si>
  <si>
    <t>B Value Average Resource Loss</t>
  </si>
  <si>
    <t>B Value Average LaaR Loss</t>
  </si>
  <si>
    <t>B Value Average Net Loss</t>
  </si>
  <si>
    <t>Balancing Authority</t>
  </si>
  <si>
    <t>Pre to Post Perturbation Interchange Delta MW Actual</t>
  </si>
  <si>
    <t>EPFR Pre-Perturbation Average</t>
  </si>
  <si>
    <t>EPFR Post-Perturbation Average</t>
  </si>
  <si>
    <t>EPFR Delta</t>
  </si>
  <si>
    <t>Actual Interchange MW Average during frequency recovery period</t>
  </si>
  <si>
    <t>Target Interchange MW Average during frequency recovery period</t>
  </si>
  <si>
    <t>Interchange Average Ramp MW during frequency recovery period</t>
  </si>
  <si>
    <t>Starting and Ending Difference in Interchange MW during frequency recovery period (indicates ramp direction during recovery period)</t>
  </si>
  <si>
    <t>Interchange Target Relative Average Change - MW (Low Frequency Event)</t>
  </si>
  <si>
    <t>Interchange Actual Relative Average Change - MW (Low Frequency Event)</t>
  </si>
  <si>
    <t>Interchange Actual Average minus MW @ T(-4) less than zero</t>
  </si>
  <si>
    <t>Interchange Target MW Average minus MW @ T(-4) greater than zero</t>
  </si>
  <si>
    <t>Interchange Target Relative Average Change - MW (High Frequency Event)</t>
  </si>
  <si>
    <t>Interchange Average MW minus MW @ T(-4) greater than zero</t>
  </si>
  <si>
    <t>Interchange Actual Relative Average Change - MW (High Frequency Event)</t>
  </si>
  <si>
    <t>P.U.</t>
  </si>
  <si>
    <t>Interchange</t>
  </si>
  <si>
    <t>Capacity @ Droop for Minimum Performance</t>
  </si>
  <si>
    <t>Value B</t>
  </si>
  <si>
    <t>FR B</t>
  </si>
  <si>
    <t>18 to 30 sec</t>
  </si>
  <si>
    <t>20 to 40 sec</t>
  </si>
  <si>
    <t>18 to 52 sec</t>
  </si>
  <si>
    <t>20 to 52 sec</t>
  </si>
  <si>
    <t>12 to 24 sec</t>
  </si>
  <si>
    <t>Slope A-C dF/dT</t>
  </si>
  <si>
    <t>T+62 sec</t>
  </si>
  <si>
    <t>T+64 sec</t>
  </si>
  <si>
    <t>T+66 sec</t>
  </si>
  <si>
    <t>T+68 sec</t>
  </si>
  <si>
    <t>T+70 sec</t>
  </si>
  <si>
    <t>T+72 sec</t>
  </si>
  <si>
    <t>T+74 sec</t>
  </si>
  <si>
    <t>T+76 sec</t>
  </si>
  <si>
    <t>T+78 sec</t>
  </si>
  <si>
    <t>T+80 sec</t>
  </si>
  <si>
    <t>Hz/second</t>
  </si>
  <si>
    <t>Secondary C Value</t>
  </si>
  <si>
    <t>Time</t>
  </si>
  <si>
    <t>B Frequency Value</t>
  </si>
  <si>
    <r>
      <t>Delta F</t>
    </r>
    <r>
      <rPr>
        <sz val="10"/>
        <color theme="1"/>
        <rFont val="Calibri"/>
        <family val="2"/>
        <scheme val="minor"/>
      </rPr>
      <t>CA</t>
    </r>
  </si>
  <si>
    <t>FR C</t>
  </si>
  <si>
    <t>C Value Maximum Resource Loss</t>
  </si>
  <si>
    <t>Net</t>
  </si>
  <si>
    <t>Actual</t>
  </si>
  <si>
    <t>JOU</t>
  </si>
  <si>
    <t>Dynamic</t>
  </si>
  <si>
    <t>Schedules</t>
  </si>
  <si>
    <t>Imp(-) Exp (+)</t>
  </si>
  <si>
    <t>Non-</t>
  </si>
  <si>
    <t>Conforming</t>
  </si>
  <si>
    <t>Load</t>
  </si>
  <si>
    <t>Load (-)</t>
  </si>
  <si>
    <t>Load (-) Gen (+)</t>
  </si>
  <si>
    <t>Pumped</t>
  </si>
  <si>
    <t>Hydro</t>
  </si>
  <si>
    <t>Ramping</t>
  </si>
  <si>
    <t>Units</t>
  </si>
  <si>
    <t>Gen (+)</t>
  </si>
  <si>
    <t>Rec (-) Del (+)</t>
  </si>
  <si>
    <t>Transferred</t>
  </si>
  <si>
    <t>Contingent</t>
  </si>
  <si>
    <t>BA</t>
  </si>
  <si>
    <t>Lost Generation</t>
  </si>
  <si>
    <t>Frequency Response Obligation (FRO)</t>
  </si>
  <si>
    <t>12 to 24 second Average Period Evaluation</t>
  </si>
  <si>
    <t>EPFR</t>
  </si>
  <si>
    <t>Pre JOU Dynamic Schedules MW</t>
  </si>
  <si>
    <t>Pre Non-Conforming Load MW</t>
  </si>
  <si>
    <t>Pre Pumped Hydro MW</t>
  </si>
  <si>
    <t>Pre Ramping Units MW</t>
  </si>
  <si>
    <t>Pre Contingent BA Lost Generation MW</t>
  </si>
  <si>
    <t>Post JOU Dynamic Schedules MW</t>
  </si>
  <si>
    <t>Post Non-Conforming Load MW</t>
  </si>
  <si>
    <t>Post Pumped Hydro MW</t>
  </si>
  <si>
    <t>Post Ramping Units MW</t>
  </si>
  <si>
    <t>Post Contingent BA Lost Generation MW</t>
  </si>
  <si>
    <t>Sum of Pre Perturbation Adjustments</t>
  </si>
  <si>
    <t>Sum of Post Perturbation Adjustments</t>
  </si>
  <si>
    <t>Pre Transferred Frequency Response MW</t>
  </si>
  <si>
    <t>Post Transferred Frequency Response MW</t>
  </si>
  <si>
    <t>Net Total Adjustments MW</t>
  </si>
  <si>
    <t>Non-Conforming Load sign convention</t>
  </si>
  <si>
    <t>+</t>
  </si>
  <si>
    <t>(Data is positive for Load then enter "+" else "-"</t>
  </si>
  <si>
    <t>Net Total Adjustments</t>
  </si>
  <si>
    <t>18 to 30 second Average Period Evaluation</t>
  </si>
  <si>
    <t>20 to 40 second Average Period Evaluation</t>
  </si>
  <si>
    <t>Time of Frequency Recovery to 60 Hz or Pre-Perturbation Hz</t>
  </si>
  <si>
    <t>18 to 52 second Average Period Evaluation</t>
  </si>
  <si>
    <t>20 to 52 second Average Period Evaluation</t>
  </si>
  <si>
    <t>Frequency and Interconnection Frequency Response @ different Average periods of B</t>
  </si>
  <si>
    <t>Bias</t>
  </si>
  <si>
    <t>Setting</t>
  </si>
  <si>
    <t>Frequency, Actual Interchange, Adjustment Data, Bias and Load used in the evaluation</t>
  </si>
  <si>
    <t>Pre-Perturbation Bias Setting</t>
  </si>
  <si>
    <t>Pre-Perturbation BA Load</t>
  </si>
  <si>
    <t>Post-Perturbation Bias Setting</t>
  </si>
  <si>
    <t>Post-Perturbation BA Load</t>
  </si>
  <si>
    <t>EPFR for FRO Pre-Perturbation Average</t>
  </si>
  <si>
    <t>EPFR for FRO Post-Perturbation Average</t>
  </si>
  <si>
    <t>EPFR for FRO Delta</t>
  </si>
  <si>
    <t>EPFR for FRO Adjusted</t>
  </si>
  <si>
    <t>EPFR for Bias Setting Pre-Perturbation Average</t>
  </si>
  <si>
    <t>EPFR for Bias Setting Post-Perturbation Average</t>
  </si>
  <si>
    <t>EPFR for Bias Setting Delta</t>
  </si>
  <si>
    <t>Initial P.U. Performance for FRO</t>
  </si>
  <si>
    <t>Initial P.U. Performance Adjusted for FRO</t>
  </si>
  <si>
    <t>Pre to Post Perturbation BA Load Change</t>
  </si>
  <si>
    <t>Load Dampening Frequency Response</t>
  </si>
  <si>
    <t>Primary Frequency Response Delivery of Bias</t>
  </si>
  <si>
    <t>Load Dampening % of Total BA Frequency Response</t>
  </si>
  <si>
    <t>Date</t>
  </si>
  <si>
    <t>t(0) Time</t>
  </si>
  <si>
    <t>Interconnection Performance</t>
  </si>
  <si>
    <t>BA Performance</t>
  </si>
  <si>
    <t>Value A Data</t>
  </si>
  <si>
    <t>Column A: Date and Time in this format, mm/dd/yy HH:MM:SS</t>
  </si>
  <si>
    <t>Column C: Net Actual Interchange</t>
  </si>
  <si>
    <t>Column D: Joint Owned Unit dynamic schedule</t>
  </si>
  <si>
    <t>Column E: Non Conforming Load</t>
  </si>
  <si>
    <t>Column F: Pumped Hydro</t>
  </si>
  <si>
    <t>Column G: Ramping units</t>
  </si>
  <si>
    <t>Column H: Transferred Frequency Response</t>
  </si>
  <si>
    <t>Column I: Contingent BA Lost load or generation</t>
  </si>
  <si>
    <t>Column J: BA Bias Setting</t>
  </si>
  <si>
    <t>Column K: BA Load</t>
  </si>
  <si>
    <t>Set-up Data collection in exact same order as the "Data" sheet of this work book.  Data should be in this order:</t>
  </si>
  <si>
    <t>Determine the end of the event to be evaluated.  Use the same rules that are used for DCS only look at frequency instead of ACE.  Scroll down the frequency data in column B of the "Data" worksheet until frequency reaches 60 Hz or the</t>
  </si>
  <si>
    <t>Steps</t>
  </si>
  <si>
    <t>To be completed for each event evaluated.</t>
  </si>
  <si>
    <t>A</t>
  </si>
  <si>
    <t>B</t>
  </si>
  <si>
    <t>C</t>
  </si>
  <si>
    <t>Data compression must be turned off for each data point.  Quality data will give you quality results in the evaluation.</t>
  </si>
  <si>
    <t xml:space="preserve">The time constant is located in cell "L13" of the "Evaluation" spreadsheet and should be edited for the types of generators in your BA.  Presently this time constant is set at 0.35.  </t>
  </si>
  <si>
    <t>This time constant is only used in the "Sustained" evaluation and is not used for the Field Trial evaluation of performance to the FRO.</t>
  </si>
  <si>
    <t xml:space="preserve">A typical setting for this time constant is 0.08 to 0.15 for hydro units, 0.10 to 0.20 for large steam turbines and 0.20 to 0.40 for combustion turbines.  </t>
  </si>
  <si>
    <t>Column B: Frequency Hz</t>
  </si>
  <si>
    <t>To be completed once at the initial setup of the evaluation spreadsheet for your BA.</t>
  </si>
  <si>
    <t>For informational and educational purposes, a "Sustained" performance evaluation is provided in the "Evaluation" worksheet and in the "Sustained" Graph.  This evaluation uses a Time Constant (TC) to model the frequency response of your BA.</t>
  </si>
  <si>
    <t>The higher the value of the time constant, the faster the delivery of frequency response is expected.  Setting the TC to 1.0 effectively turns off the delay and instantaneous frequency response will be modeled.  Do not set higher than 1.0.</t>
  </si>
  <si>
    <t>By observing the slope of your "Interchange Actual" on the "Sustained" Graph, adjust the time constant until the initial slope of the "Target" is similar.</t>
  </si>
  <si>
    <t>IPFR = Interconnection Primary Frequency Response</t>
  </si>
  <si>
    <t>Freq Response</t>
  </si>
  <si>
    <t>Value A Pre-Perturbation Average Frequency [T(-2 ) to T(-16)]</t>
  </si>
  <si>
    <t>Value B Post-Perturbation Average Frequency [T(+20 to T(+52)]</t>
  </si>
  <si>
    <t>Value A Pre-Perturbation Average Interchange MW [T(-2 ) to T(-16)]</t>
  </si>
  <si>
    <t>Value B Post-Perturbation Average Interchange MW [T(+20 to T(+52)]</t>
  </si>
  <si>
    <t>Balancing Authority Name:</t>
  </si>
  <si>
    <t>Balancing Authority Frequency Response Obligation (FRO from FRS Form 1)</t>
  </si>
  <si>
    <t>Step 1.</t>
  </si>
  <si>
    <t>Copy and Paste Event Data into the appropriate cells of the  "Data" worksheet.</t>
  </si>
  <si>
    <t>Maintain date and time format of mm/dd/yy hh:mm:ss.</t>
  </si>
  <si>
    <t>Step 2.</t>
  </si>
  <si>
    <t>Determine Time of T(0) and edit formula in cell "C8" to reference the correct row of the "Data" worksheet.</t>
  </si>
  <si>
    <t>T(0) is the first change in frequency of about 0.010 Hz (10 mHz) which should be the first scan of frequency data of the event.</t>
  </si>
  <si>
    <t>Step 3.</t>
  </si>
  <si>
    <t>Step 4.</t>
  </si>
  <si>
    <t>(Value from NERC Event List.  If multiple units, enter total MW loss.)</t>
  </si>
  <si>
    <t>Step 5.</t>
  </si>
  <si>
    <t>Hit the big blue button to copy your data for pasting into FRS Form 1 "BA Event Data" worksheet.</t>
  </si>
  <si>
    <t>Step 6.</t>
  </si>
  <si>
    <t>Step 7.</t>
  </si>
  <si>
    <t>Time hh:ss of T(0)</t>
  </si>
  <si>
    <t>Note: Columns D, E, F, G and H are optional data.  If you choose not to use these, leave the columns blank.  Do not delete the columns.  Use the sign (+/-) convention defined in FRS Form 1.</t>
  </si>
  <si>
    <t>It is not necessary to do this for the BA evaluation but it will provide a comparison of the BA frequency response as compared to the Interconnection frequency response.</t>
  </si>
  <si>
    <t>Use the "copy" button provided to copy the evaluation and event specific data for the "FRS Form 1" of this field trial.  This data is summarized in the correct order on worksheet "Form 1 Summary Data" of this workbook.</t>
  </si>
  <si>
    <t>Enter the Balancing Authority name as you want it to appear on the graphs in cell "B1" of the "Entry Data" worksheet.  For example: "NYISO".</t>
  </si>
  <si>
    <t>Enter your Balancing Authorities Frequency Response Obligation in cell "B2" of the "Entry Data" worksheet.  For example: -80 MW/0.1 Hz (This value could change annually)</t>
  </si>
  <si>
    <t>FRO</t>
  </si>
  <si>
    <t>Value B Post-Perturbation Average Frequency [T(+12 to T(+24)]</t>
  </si>
  <si>
    <t>Value B Post-Perturbation Average Interchange MW [T(+12 to T(+24)]</t>
  </si>
  <si>
    <t>Value B Post-Perturbation Average Frequency [T(+18 to T(+30)]</t>
  </si>
  <si>
    <t>Value B Post-Perturbation Average Interchange MW [T(+18 to T(+30)]</t>
  </si>
  <si>
    <t>Value B Post-Perturbation Average Frequency [T(+20 to T(+40)]</t>
  </si>
  <si>
    <t>Value B Post-Perturbation Average Interchange MW [T(+20 to T(+40)]</t>
  </si>
  <si>
    <t>Value B Post-Perturbation Average Frequency [T(+18 to T(+52)]</t>
  </si>
  <si>
    <t>Value B Post-Perturbation Average Interchange MW [T(+18 to T(+52)]</t>
  </si>
  <si>
    <t>Use PasteSpecial/Values when pasting the data into FRS Form 1 on the appropriate event row.</t>
  </si>
  <si>
    <t>This will usually be a single change in frequency of 0.008 to 0.010 Hz more or less.  Note the row number in the worksheet that this change occurs.  In this sample data spreadsheet this occurs in row 313 of the data.</t>
  </si>
  <si>
    <t>pre-disturbance value.  Note the row number in the worksheet that this occurs.  In this sample data spreadsheet this occurs in row 427.</t>
  </si>
  <si>
    <t>Note: See "Instruction" tab for more detailed instructions.</t>
  </si>
  <si>
    <t>Enter MW output of generator or load that caused event (+ for gen loss, - for load loss)</t>
  </si>
  <si>
    <t>Sustained</t>
  </si>
  <si>
    <t>Performance</t>
  </si>
  <si>
    <t>Adjusted</t>
  </si>
  <si>
    <t>Unadjusted</t>
  </si>
  <si>
    <t>My BA</t>
  </si>
  <si>
    <t>Data must be at 3 second sample rate for the full 25 minute minimum collection period that starts a minimum of two (2) minutes before the event begins and includes a minimum of 15 minutes after the beginning of the event.</t>
  </si>
  <si>
    <t>Edit cell "C8" of the "Entry Data" worksheet, change the formula in the cell "C8" to reference the row number identified in step 5 above.  In the sample data of this workbook this formula is: "=Data!A313"</t>
  </si>
  <si>
    <t>Edit cell "C11" of the "Entry Data" worksheet, change the formula in the cell "C11" to reference the row number identified in step 7 above.  In the sample data of this workbook this formula is: "=Data!A427"</t>
  </si>
  <si>
    <t xml:space="preserve">Note:  For ease of use, only the necessary worksheets are displayed.  If you are interested in viewing graphs and other hidden worksheets, select the "tab" at the bottom, right click, select unhide and select the worksheet you wish to unhide. </t>
  </si>
  <si>
    <t>In cell "R41" of the "Evaluation" spreadsheet, enter the MW value of the unit(s) that tripped (from the Master Event List).  This is only necessary for the "Interconnection" evaluation if you're interested.</t>
  </si>
  <si>
    <t>When set appropriately, the "Target" trend on the "Sustained" graph will model what Interchange Actual should have done during the event recovery period based on your minimum FRO.</t>
  </si>
  <si>
    <t>Date yymmdd</t>
  </si>
  <si>
    <t>Save this workbook using the following file name format:MyBA_yymmdd_hhmm_FRS_Form2.xlsm</t>
  </si>
  <si>
    <t>The spreadsheet will work with up to 60 minutes of data.  Be sure "Data" worksheet is clear of any old data.</t>
  </si>
  <si>
    <t>If using PI historian as your data source, use "PasteSpecial/Values" to enter data into the spreadsheet.  Do not include historian data collection formulas in the data.  The data must be numbers not text.</t>
  </si>
  <si>
    <t xml:space="preserve">Once data is in place in the "Data" worksheet, determine when the beginning of the event occurred.  </t>
  </si>
  <si>
    <t>Scroll through the "Data" worksheet column B data of frequency and observe when frequency moves from the normal, pre-event frequency.</t>
  </si>
  <si>
    <t>If the correct row is selected, the "Graph 20 to 52s" worksheet will indicate the first change in frequency of the event on the center vertical grid line of the graph (Red Trend).</t>
  </si>
  <si>
    <t>Paste data into "FRS Form 1" in the appropriate row on the "BA Event Data" worksheet.</t>
  </si>
  <si>
    <t>If MW loss value is not known, enter a default 1000 MW.</t>
  </si>
  <si>
    <t>Where "MyBA" = your BA mnemonic</t>
  </si>
</sst>
</file>

<file path=xl/styles.xml><?xml version="1.0" encoding="utf-8"?>
<styleSheet xmlns="http://schemas.openxmlformats.org/spreadsheetml/2006/main">
  <numFmts count="13">
    <numFmt numFmtId="164" formatCode="0.00000"/>
    <numFmt numFmtId="165" formatCode="0.000"/>
    <numFmt numFmtId="166" formatCode="0.0"/>
    <numFmt numFmtId="167" formatCode="h:mm:ss;@"/>
    <numFmt numFmtId="168" formatCode="[$-F800]dddd\,\ mmmm\ dd\,\ yyyy"/>
    <numFmt numFmtId="169" formatCode="0.0000"/>
    <numFmt numFmtId="170" formatCode="mm/dd/yy\ hh:mm:ss"/>
    <numFmt numFmtId="171" formatCode="0.000000000"/>
    <numFmt numFmtId="172" formatCode="0.000000"/>
    <numFmt numFmtId="173" formatCode="0.0000000"/>
    <numFmt numFmtId="174" formatCode="[$-F400]h:mm:ss\ AM/PM"/>
    <numFmt numFmtId="175" formatCode="h:mm;@"/>
    <numFmt numFmtId="176" formatCode="yy/mm/dd;@"/>
  </numFmts>
  <fonts count="12">
    <font>
      <sz val="11"/>
      <color theme="1"/>
      <name val="Calibri"/>
      <family val="2"/>
      <scheme val="minor"/>
    </font>
    <font>
      <sz val="10"/>
      <name val="Arial"/>
      <family val="2"/>
    </font>
    <font>
      <sz val="10"/>
      <name val="Arial"/>
      <family val="2"/>
    </font>
    <font>
      <sz val="8"/>
      <color indexed="81"/>
      <name val="Tahoma"/>
      <family val="2"/>
    </font>
    <font>
      <sz val="10"/>
      <name val="Arial"/>
      <family val="2"/>
    </font>
    <font>
      <sz val="10"/>
      <color theme="1"/>
      <name val="Calibri"/>
      <family val="2"/>
      <scheme val="minor"/>
    </font>
    <font>
      <b/>
      <sz val="11"/>
      <color rgb="FFFF0000"/>
      <name val="Calibri"/>
      <family val="2"/>
      <scheme val="minor"/>
    </font>
    <font>
      <sz val="16"/>
      <color theme="1"/>
      <name val="Calibri"/>
      <family val="2"/>
      <scheme val="minor"/>
    </font>
    <font>
      <sz val="16"/>
      <color theme="9" tint="-0.249977111117893"/>
      <name val="Calibri"/>
      <family val="2"/>
      <scheme val="minor"/>
    </font>
    <font>
      <sz val="11"/>
      <color theme="9" tint="-0.249977111117893"/>
      <name val="Calibri"/>
      <family val="2"/>
      <scheme val="minor"/>
    </font>
    <font>
      <b/>
      <sz val="11"/>
      <color theme="1"/>
      <name val="Calibri"/>
      <family val="2"/>
      <scheme val="minor"/>
    </font>
    <font>
      <sz val="14"/>
      <color indexed="81"/>
      <name val="Tahoma"/>
      <family val="2"/>
    </font>
  </fonts>
  <fills count="7">
    <fill>
      <patternFill patternType="none"/>
    </fill>
    <fill>
      <patternFill patternType="gray125"/>
    </fill>
    <fill>
      <patternFill patternType="solid">
        <fgColor indexed="53"/>
        <bgColor indexed="64"/>
      </patternFill>
    </fill>
    <fill>
      <patternFill patternType="solid">
        <fgColor rgb="FFFFFF66"/>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rgb="FFCCFFCC"/>
        <bgColor indexed="64"/>
      </patternFill>
    </fill>
  </fills>
  <borders count="31">
    <border>
      <left/>
      <right/>
      <top/>
      <bottom/>
      <diagonal/>
    </border>
    <border>
      <left style="thick">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thick">
        <color auto="1"/>
      </top>
      <bottom/>
      <diagonal/>
    </border>
    <border>
      <left/>
      <right style="thick">
        <color auto="1"/>
      </right>
      <top/>
      <bottom style="thin">
        <color auto="1"/>
      </bottom>
      <diagonal/>
    </border>
    <border>
      <left style="thick">
        <color auto="1"/>
      </left>
      <right/>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s>
  <cellStyleXfs count="6">
    <xf numFmtId="0" fontId="0" fillId="0" borderId="0"/>
    <xf numFmtId="0" fontId="1" fillId="0" borderId="0"/>
    <xf numFmtId="0" fontId="2" fillId="0" borderId="0"/>
    <xf numFmtId="0" fontId="1" fillId="0" borderId="0"/>
    <xf numFmtId="0" fontId="4" fillId="0" borderId="0"/>
    <xf numFmtId="0" fontId="1" fillId="0" borderId="0"/>
  </cellStyleXfs>
  <cellXfs count="181">
    <xf numFmtId="0" fontId="0" fillId="0" borderId="0" xfId="0"/>
    <xf numFmtId="0" fontId="0" fillId="0" borderId="0" xfId="0" applyAlignment="1">
      <alignment horizontal="center"/>
    </xf>
    <xf numFmtId="0" fontId="0" fillId="0" borderId="0" xfId="0" applyAlignment="1">
      <alignment horizontal="right"/>
    </xf>
    <xf numFmtId="0" fontId="2" fillId="0" borderId="1" xfId="2" applyBorder="1" applyAlignment="1">
      <alignment horizontal="center"/>
    </xf>
    <xf numFmtId="0" fontId="2" fillId="2" borderId="1" xfId="2" applyFill="1" applyBorder="1" applyAlignment="1">
      <alignment horizontal="center"/>
    </xf>
    <xf numFmtId="167" fontId="0" fillId="0" borderId="0" xfId="0" applyNumberFormat="1"/>
    <xf numFmtId="168" fontId="0" fillId="0" borderId="0" xfId="0" applyNumberFormat="1"/>
    <xf numFmtId="167" fontId="2" fillId="0" borderId="0" xfId="2" applyNumberFormat="1" applyBorder="1"/>
    <xf numFmtId="165" fontId="0" fillId="0" borderId="0" xfId="0" applyNumberFormat="1"/>
    <xf numFmtId="2" fontId="0" fillId="0" borderId="0" xfId="0" applyNumberFormat="1"/>
    <xf numFmtId="10" fontId="0" fillId="0" borderId="0" xfId="0" applyNumberFormat="1"/>
    <xf numFmtId="2" fontId="0" fillId="0" borderId="0" xfId="0" applyNumberFormat="1" applyAlignment="1">
      <alignment horizontal="right"/>
    </xf>
    <xf numFmtId="10" fontId="0" fillId="0" borderId="0" xfId="0" applyNumberFormat="1" applyAlignment="1">
      <alignment horizontal="right"/>
    </xf>
    <xf numFmtId="165" fontId="0" fillId="0" borderId="0" xfId="0" applyNumberFormat="1" applyAlignment="1">
      <alignment horizontal="right"/>
    </xf>
    <xf numFmtId="0" fontId="0" fillId="0" borderId="0" xfId="0" applyBorder="1"/>
    <xf numFmtId="0" fontId="0" fillId="0" borderId="0" xfId="0" quotePrefix="1" applyAlignment="1">
      <alignment horizontal="right"/>
    </xf>
    <xf numFmtId="165" fontId="2" fillId="0" borderId="0" xfId="2" applyNumberFormat="1"/>
    <xf numFmtId="165" fontId="0" fillId="0" borderId="0" xfId="0" applyNumberFormat="1" applyAlignment="1">
      <alignment horizontal="center"/>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1" fillId="4" borderId="0" xfId="1" applyFill="1" applyBorder="1" applyAlignment="1">
      <alignment horizontal="right"/>
    </xf>
    <xf numFmtId="165" fontId="1" fillId="4" borderId="0" xfId="1" applyNumberFormat="1" applyFill="1" applyBorder="1"/>
    <xf numFmtId="0" fontId="1" fillId="4" borderId="0" xfId="1" applyFill="1" applyBorder="1"/>
    <xf numFmtId="0" fontId="0" fillId="4" borderId="6" xfId="0" applyFill="1" applyBorder="1"/>
    <xf numFmtId="164" fontId="1" fillId="4" borderId="0" xfId="1" applyNumberFormat="1" applyFill="1" applyBorder="1"/>
    <xf numFmtId="0" fontId="2" fillId="4" borderId="0" xfId="1" applyFont="1" applyFill="1" applyBorder="1" applyAlignment="1">
      <alignment horizontal="right"/>
    </xf>
    <xf numFmtId="0" fontId="0" fillId="4" borderId="7" xfId="0" applyFill="1" applyBorder="1"/>
    <xf numFmtId="0" fontId="0" fillId="4" borderId="8" xfId="0" applyFill="1" applyBorder="1"/>
    <xf numFmtId="0" fontId="2" fillId="4" borderId="8" xfId="1" applyFont="1" applyFill="1" applyBorder="1" applyAlignment="1">
      <alignment horizontal="right"/>
    </xf>
    <xf numFmtId="0" fontId="0" fillId="4" borderId="9" xfId="0" applyFill="1" applyBorder="1"/>
    <xf numFmtId="0" fontId="0" fillId="0" borderId="2" xfId="0" applyBorder="1"/>
    <xf numFmtId="0" fontId="0" fillId="0" borderId="3" xfId="0" applyBorder="1"/>
    <xf numFmtId="0" fontId="0" fillId="0" borderId="3" xfId="0" applyBorder="1" applyAlignment="1">
      <alignment horizontal="right"/>
    </xf>
    <xf numFmtId="165" fontId="0" fillId="0" borderId="3" xfId="0" applyNumberFormat="1" applyBorder="1" applyAlignment="1">
      <alignment horizontal="right"/>
    </xf>
    <xf numFmtId="0" fontId="0" fillId="0" borderId="3" xfId="0" applyBorder="1" applyAlignment="1">
      <alignment horizontal="center"/>
    </xf>
    <xf numFmtId="0" fontId="0" fillId="0" borderId="4" xfId="0" applyBorder="1"/>
    <xf numFmtId="0" fontId="0" fillId="0" borderId="5" xfId="0"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0" applyBorder="1" applyAlignment="1">
      <alignment horizontal="center"/>
    </xf>
    <xf numFmtId="0" fontId="0" fillId="0" borderId="6" xfId="0" applyBorder="1" applyAlignment="1">
      <alignment horizontal="center"/>
    </xf>
    <xf numFmtId="2" fontId="0" fillId="0" borderId="0" xfId="0" applyNumberFormat="1" applyBorder="1"/>
    <xf numFmtId="0" fontId="0" fillId="0" borderId="7" xfId="0" applyBorder="1"/>
    <xf numFmtId="0" fontId="0" fillId="0" borderId="8" xfId="0" applyBorder="1" applyAlignment="1">
      <alignment horizontal="center"/>
    </xf>
    <xf numFmtId="0" fontId="0" fillId="0" borderId="8" xfId="0" applyBorder="1" applyAlignment="1">
      <alignment horizontal="right"/>
    </xf>
    <xf numFmtId="0" fontId="0" fillId="0" borderId="9" xfId="0" applyBorder="1" applyAlignment="1">
      <alignment horizontal="center"/>
    </xf>
    <xf numFmtId="0" fontId="1" fillId="0" borderId="1" xfId="2" applyFont="1" applyBorder="1" applyAlignment="1">
      <alignment horizontal="center"/>
    </xf>
    <xf numFmtId="0" fontId="0" fillId="0" borderId="0" xfId="0" applyFill="1" applyBorder="1" applyAlignment="1">
      <alignment horizontal="center"/>
    </xf>
    <xf numFmtId="169" fontId="0" fillId="0" borderId="0" xfId="0" applyNumberFormat="1"/>
    <xf numFmtId="170" fontId="4" fillId="0" borderId="0" xfId="4" applyNumberFormat="1"/>
    <xf numFmtId="0" fontId="4" fillId="0" borderId="0" xfId="4" applyNumberFormat="1"/>
    <xf numFmtId="0" fontId="0" fillId="5" borderId="0" xfId="0" applyFill="1"/>
    <xf numFmtId="0" fontId="0" fillId="5" borderId="0" xfId="0" applyFill="1" applyAlignment="1">
      <alignment horizontal="right"/>
    </xf>
    <xf numFmtId="0" fontId="1" fillId="0" borderId="0" xfId="5"/>
    <xf numFmtId="165" fontId="1" fillId="0" borderId="0" xfId="5" applyNumberFormat="1"/>
    <xf numFmtId="167" fontId="0" fillId="5" borderId="0" xfId="0" applyNumberFormat="1" applyFill="1"/>
    <xf numFmtId="164" fontId="0" fillId="5" borderId="0" xfId="0" applyNumberFormat="1" applyFill="1"/>
    <xf numFmtId="172" fontId="0" fillId="5" borderId="0" xfId="0" applyNumberFormat="1" applyFill="1"/>
    <xf numFmtId="171" fontId="0" fillId="5" borderId="0" xfId="0" applyNumberFormat="1" applyFill="1"/>
    <xf numFmtId="169" fontId="0" fillId="5" borderId="0" xfId="0" applyNumberFormat="1" applyFill="1"/>
    <xf numFmtId="166" fontId="0" fillId="5" borderId="0" xfId="0" applyNumberFormat="1" applyFill="1"/>
    <xf numFmtId="10" fontId="0" fillId="5" borderId="0" xfId="0" applyNumberFormat="1" applyFill="1"/>
    <xf numFmtId="0" fontId="0" fillId="5" borderId="0" xfId="0" applyFill="1" applyAlignment="1">
      <alignment horizontal="centerContinuous"/>
    </xf>
    <xf numFmtId="0" fontId="6" fillId="5" borderId="0" xfId="0" applyFont="1" applyFill="1" applyAlignment="1">
      <alignment horizontal="centerContinuous"/>
    </xf>
    <xf numFmtId="0" fontId="4" fillId="0" borderId="0" xfId="4"/>
    <xf numFmtId="165" fontId="0" fillId="4" borderId="0" xfId="0" applyNumberFormat="1" applyFill="1" applyBorder="1"/>
    <xf numFmtId="10" fontId="0" fillId="4" borderId="0" xfId="0" applyNumberFormat="1" applyFill="1" applyBorder="1"/>
    <xf numFmtId="0" fontId="0" fillId="4" borderId="3" xfId="0" applyFill="1" applyBorder="1" applyAlignment="1">
      <alignment horizontal="right"/>
    </xf>
    <xf numFmtId="166" fontId="1" fillId="4" borderId="0" xfId="1" applyNumberFormat="1" applyFill="1" applyBorder="1"/>
    <xf numFmtId="174" fontId="0" fillId="5" borderId="0" xfId="0" applyNumberFormat="1" applyFill="1"/>
    <xf numFmtId="0" fontId="2" fillId="0" borderId="0" xfId="2" applyBorder="1" applyAlignment="1">
      <alignment horizontal="center"/>
    </xf>
    <xf numFmtId="0" fontId="1" fillId="0" borderId="0" xfId="2" applyFont="1" applyBorder="1" applyAlignment="1">
      <alignment horizontal="center"/>
    </xf>
    <xf numFmtId="173" fontId="0" fillId="5" borderId="0" xfId="0" applyNumberFormat="1" applyFill="1" applyAlignment="1">
      <alignment horizontal="right"/>
    </xf>
    <xf numFmtId="174" fontId="0" fillId="5" borderId="0" xfId="0" applyNumberFormat="1" applyFill="1" applyAlignment="1">
      <alignment horizontal="right"/>
    </xf>
    <xf numFmtId="0" fontId="0" fillId="0" borderId="0" xfId="0"/>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0" xfId="0"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1" xfId="0" applyBorder="1"/>
    <xf numFmtId="0" fontId="0" fillId="0" borderId="14" xfId="0" applyBorder="1" applyAlignment="1">
      <alignment horizontal="center"/>
    </xf>
    <xf numFmtId="0" fontId="0" fillId="0" borderId="14" xfId="0" applyBorder="1"/>
    <xf numFmtId="169" fontId="0" fillId="0" borderId="0" xfId="0" applyNumberFormat="1" applyBorder="1"/>
    <xf numFmtId="165" fontId="0" fillId="0" borderId="14" xfId="0" applyNumberFormat="1" applyBorder="1" applyAlignment="1">
      <alignment horizontal="right"/>
    </xf>
    <xf numFmtId="0" fontId="0" fillId="0" borderId="15" xfId="0" applyBorder="1"/>
    <xf numFmtId="0" fontId="0" fillId="0" borderId="16" xfId="0" applyBorder="1"/>
    <xf numFmtId="0" fontId="0" fillId="0" borderId="17" xfId="0" applyBorder="1"/>
    <xf numFmtId="169" fontId="0" fillId="0" borderId="5" xfId="0" applyNumberFormat="1" applyBorder="1"/>
    <xf numFmtId="165" fontId="0" fillId="0" borderId="6" xfId="0" applyNumberFormat="1" applyBorder="1" applyAlignment="1">
      <alignment horizontal="right"/>
    </xf>
    <xf numFmtId="169" fontId="0" fillId="0" borderId="2" xfId="0" applyNumberFormat="1" applyBorder="1"/>
    <xf numFmtId="169" fontId="0" fillId="0" borderId="18" xfId="0" applyNumberFormat="1" applyBorder="1"/>
    <xf numFmtId="165" fontId="0" fillId="0" borderId="4" xfId="0" applyNumberFormat="1" applyBorder="1"/>
    <xf numFmtId="165" fontId="0" fillId="0" borderId="6" xfId="0" applyNumberFormat="1" applyBorder="1"/>
    <xf numFmtId="165" fontId="0" fillId="0" borderId="19" xfId="0" applyNumberFormat="1" applyBorder="1"/>
    <xf numFmtId="0" fontId="7" fillId="0" borderId="0" xfId="0" applyFont="1"/>
    <xf numFmtId="0" fontId="0" fillId="0" borderId="0" xfId="0" applyAlignment="1">
      <alignment horizontal="centerContinuous"/>
    </xf>
    <xf numFmtId="0" fontId="0" fillId="0" borderId="20" xfId="0" applyBorder="1"/>
    <xf numFmtId="0" fontId="0" fillId="0" borderId="20" xfId="0" applyBorder="1" applyAlignment="1">
      <alignment horizontal="right"/>
    </xf>
    <xf numFmtId="168" fontId="0" fillId="0" borderId="20" xfId="0" applyNumberFormat="1" applyBorder="1" applyAlignment="1">
      <alignment horizontal="right"/>
    </xf>
    <xf numFmtId="0" fontId="0" fillId="0" borderId="13" xfId="0" applyBorder="1"/>
    <xf numFmtId="167" fontId="0" fillId="0" borderId="0" xfId="0" applyNumberFormat="1" applyBorder="1"/>
    <xf numFmtId="165" fontId="0" fillId="0" borderId="0" xfId="0" applyNumberFormat="1" applyBorder="1"/>
    <xf numFmtId="0" fontId="0" fillId="0" borderId="16" xfId="0" applyBorder="1" applyAlignment="1">
      <alignment horizontal="right"/>
    </xf>
    <xf numFmtId="0" fontId="8" fillId="0" borderId="0" xfId="0" applyFont="1" applyBorder="1"/>
    <xf numFmtId="0" fontId="9" fillId="0" borderId="0" xfId="0" applyFont="1" applyBorder="1"/>
    <xf numFmtId="0" fontId="0" fillId="0" borderId="20"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5" fontId="0" fillId="0" borderId="14" xfId="0" applyNumberFormat="1" applyBorder="1"/>
    <xf numFmtId="0" fontId="1" fillId="0" borderId="15" xfId="2" applyFont="1" applyBorder="1" applyAlignment="1">
      <alignment horizontal="center"/>
    </xf>
    <xf numFmtId="167" fontId="0" fillId="0" borderId="16" xfId="0" applyNumberFormat="1" applyBorder="1"/>
    <xf numFmtId="0" fontId="0" fillId="0" borderId="0" xfId="0" applyFill="1" applyBorder="1"/>
    <xf numFmtId="0" fontId="8" fillId="0" borderId="0" xfId="0" applyFont="1" applyAlignment="1">
      <alignment horizontal="centerContinuous"/>
    </xf>
    <xf numFmtId="0" fontId="0" fillId="0" borderId="20" xfId="0" applyFill="1" applyBorder="1" applyAlignment="1">
      <alignment horizontal="center"/>
    </xf>
    <xf numFmtId="0" fontId="0" fillId="0" borderId="13" xfId="0" applyBorder="1" applyAlignment="1">
      <alignment horizontal="center"/>
    </xf>
    <xf numFmtId="0" fontId="0" fillId="3" borderId="20" xfId="0" applyFill="1" applyBorder="1" applyAlignment="1">
      <alignment horizontal="center"/>
    </xf>
    <xf numFmtId="0" fontId="0" fillId="0" borderId="0" xfId="0" applyFill="1" applyBorder="1" applyAlignment="1">
      <alignment horizontal="right"/>
    </xf>
    <xf numFmtId="10" fontId="0" fillId="0" borderId="0" xfId="0" applyNumberFormat="1" applyBorder="1"/>
    <xf numFmtId="0" fontId="8" fillId="0" borderId="0" xfId="0" applyFont="1"/>
    <xf numFmtId="0" fontId="0" fillId="0" borderId="1" xfId="0"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165" fontId="0" fillId="0" borderId="0" xfId="0" applyNumberFormat="1" applyBorder="1" applyAlignment="1">
      <alignment horizontal="right"/>
    </xf>
    <xf numFmtId="169" fontId="0" fillId="0" borderId="16" xfId="0" applyNumberFormat="1" applyBorder="1"/>
    <xf numFmtId="0" fontId="0" fillId="0" borderId="6" xfId="0" applyBorder="1"/>
    <xf numFmtId="0" fontId="0" fillId="0" borderId="19" xfId="0" applyBorder="1"/>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21" xfId="0" applyFill="1" applyBorder="1" applyAlignment="1">
      <alignment horizontal="center"/>
    </xf>
    <xf numFmtId="165" fontId="0" fillId="0" borderId="5" xfId="0" applyNumberFormat="1" applyBorder="1"/>
    <xf numFmtId="168" fontId="0" fillId="0" borderId="0" xfId="0" applyNumberFormat="1" applyBorder="1" applyAlignment="1">
      <alignment horizontal="right"/>
    </xf>
    <xf numFmtId="0" fontId="0" fillId="0" borderId="10"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165" fontId="0" fillId="6" borderId="0" xfId="0" applyNumberFormat="1" applyFill="1" applyBorder="1"/>
    <xf numFmtId="0" fontId="0" fillId="6" borderId="0" xfId="0" applyFill="1"/>
    <xf numFmtId="0" fontId="0" fillId="0" borderId="0" xfId="0" applyAlignment="1">
      <alignment horizontal="right" wrapText="1"/>
    </xf>
    <xf numFmtId="0" fontId="0" fillId="0" borderId="0" xfId="0" applyAlignment="1">
      <alignment wrapText="1"/>
    </xf>
    <xf numFmtId="0" fontId="0" fillId="0" borderId="10" xfId="0" applyBorder="1" applyAlignment="1">
      <alignment horizontal="right"/>
    </xf>
    <xf numFmtId="0" fontId="0" fillId="0" borderId="23" xfId="0" applyBorder="1"/>
    <xf numFmtId="0" fontId="0" fillId="0" borderId="24" xfId="0" applyBorder="1"/>
    <xf numFmtId="0" fontId="0" fillId="0" borderId="23" xfId="0" applyBorder="1" applyAlignment="1">
      <alignment horizontal="left" wrapText="1"/>
    </xf>
    <xf numFmtId="167" fontId="0" fillId="6" borderId="0" xfId="0" applyNumberFormat="1" applyFill="1"/>
    <xf numFmtId="0" fontId="0" fillId="0" borderId="24" xfId="0" applyBorder="1" applyAlignment="1">
      <alignment horizontal="left" wrapText="1"/>
    </xf>
    <xf numFmtId="0" fontId="0" fillId="0" borderId="23" xfId="0" applyBorder="1" applyAlignment="1">
      <alignment horizontal="right"/>
    </xf>
    <xf numFmtId="0" fontId="0" fillId="0" borderId="1" xfId="0" applyBorder="1" applyAlignment="1">
      <alignment horizontal="right"/>
    </xf>
    <xf numFmtId="0" fontId="0" fillId="0" borderId="25" xfId="0" applyBorder="1" applyAlignment="1">
      <alignment horizontal="left"/>
    </xf>
    <xf numFmtId="0" fontId="0" fillId="0" borderId="25" xfId="0" applyBorder="1" applyAlignment="1">
      <alignment horizontal="right"/>
    </xf>
    <xf numFmtId="0" fontId="0" fillId="0" borderId="26" xfId="0" applyBorder="1"/>
    <xf numFmtId="0" fontId="0" fillId="0" borderId="27" xfId="0" applyBorder="1" applyAlignment="1">
      <alignment horizontal="right"/>
    </xf>
    <xf numFmtId="0" fontId="0" fillId="0" borderId="13" xfId="0" applyBorder="1" applyAlignment="1">
      <alignment horizontal="left" wrapText="1"/>
    </xf>
    <xf numFmtId="0" fontId="0" fillId="0" borderId="14" xfId="0" applyBorder="1" applyAlignment="1">
      <alignment wrapText="1"/>
    </xf>
    <xf numFmtId="0" fontId="0" fillId="0" borderId="28" xfId="0" applyBorder="1"/>
    <xf numFmtId="175" fontId="0" fillId="0" borderId="0" xfId="0" applyNumberFormat="1"/>
    <xf numFmtId="170" fontId="4" fillId="6" borderId="0" xfId="4" applyNumberFormat="1" applyFill="1"/>
    <xf numFmtId="0" fontId="4" fillId="6" borderId="0" xfId="4" applyFill="1"/>
    <xf numFmtId="0" fontId="4" fillId="6" borderId="0" xfId="4" applyNumberFormat="1" applyFill="1"/>
    <xf numFmtId="0" fontId="1" fillId="6" borderId="0" xfId="4" applyFont="1" applyFill="1"/>
    <xf numFmtId="0" fontId="10" fillId="0" borderId="0" xfId="0" applyFont="1" applyAlignment="1">
      <alignment horizontal="center"/>
    </xf>
    <xf numFmtId="0" fontId="10" fillId="0" borderId="0" xfId="0" applyFont="1"/>
    <xf numFmtId="0" fontId="0" fillId="0" borderId="0" xfId="0"/>
    <xf numFmtId="0" fontId="0" fillId="0" borderId="0" xfId="0" applyAlignment="1">
      <alignment horizontal="right"/>
    </xf>
    <xf numFmtId="0" fontId="0" fillId="6" borderId="0" xfId="0" applyFill="1"/>
    <xf numFmtId="0" fontId="10" fillId="0" borderId="0" xfId="0" applyFont="1" applyAlignment="1">
      <alignment horizontal="center"/>
    </xf>
    <xf numFmtId="0" fontId="0" fillId="0" borderId="0" xfId="0"/>
    <xf numFmtId="0" fontId="0" fillId="0" borderId="0" xfId="0"/>
    <xf numFmtId="176" fontId="0" fillId="0" borderId="0" xfId="0" applyNumberFormat="1"/>
    <xf numFmtId="0" fontId="0" fillId="0" borderId="29" xfId="0" applyBorder="1" applyAlignment="1">
      <alignment horizontal="right"/>
    </xf>
    <xf numFmtId="0" fontId="0" fillId="0" borderId="30" xfId="0" applyBorder="1"/>
    <xf numFmtId="0" fontId="0" fillId="0" borderId="24" xfId="0" applyBorder="1" applyAlignment="1">
      <alignment horizontal="right"/>
    </xf>
  </cellXfs>
  <cellStyles count="6">
    <cellStyle name="Normal" xfId="0" builtinId="0"/>
    <cellStyle name="Normal 2" xfId="3"/>
    <cellStyle name="Normal_Data" xfId="4"/>
    <cellStyle name="Normal_Data_2" xfId="5"/>
    <cellStyle name="Normal_Sheet2" xfId="1"/>
    <cellStyle name="Normal_Sheet5" xfId="2"/>
  </cellStyles>
  <dxfs count="0"/>
  <tableStyles count="0" defaultTableStyle="TableStyleMedium9" defaultPivotStyle="PivotStyleLight16"/>
  <colors>
    <mruColors>
      <color rgb="FFCCFFCC"/>
      <color rgb="FFFFFF66"/>
      <color rgb="FFCC6600"/>
      <color rgb="FFCC0000"/>
      <color rgb="FFCC3300"/>
      <color rgb="FF00FFFF"/>
      <color rgb="FFFF99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Event Frequency Data</a:t>
            </a:r>
          </a:p>
        </c:rich>
      </c:tx>
      <c:layout/>
    </c:title>
    <c:plotArea>
      <c:layout/>
      <c:lineChart>
        <c:grouping val="standard"/>
        <c:ser>
          <c:idx val="0"/>
          <c:order val="0"/>
          <c:marker>
            <c:symbol val="none"/>
          </c:marker>
          <c:cat>
            <c:numRef>
              <c:f>Data!$A$6:$A$1206</c:f>
              <c:numCache>
                <c:formatCode>mm/dd/yy\ hh:mm:ss</c:formatCode>
                <c:ptCount val="1201"/>
                <c:pt idx="0">
                  <c:v>40098.091666666667</c:v>
                </c:pt>
                <c:pt idx="1">
                  <c:v>40098.09170138889</c:v>
                </c:pt>
                <c:pt idx="2">
                  <c:v>40098.091736111113</c:v>
                </c:pt>
                <c:pt idx="3">
                  <c:v>40098.091770833336</c:v>
                </c:pt>
                <c:pt idx="4">
                  <c:v>40098.091805555552</c:v>
                </c:pt>
                <c:pt idx="5">
                  <c:v>40098.091840277775</c:v>
                </c:pt>
                <c:pt idx="6">
                  <c:v>40098.091874999998</c:v>
                </c:pt>
                <c:pt idx="7">
                  <c:v>40098.091909722221</c:v>
                </c:pt>
                <c:pt idx="8">
                  <c:v>40098.091944444444</c:v>
                </c:pt>
                <c:pt idx="9">
                  <c:v>40098.091979166667</c:v>
                </c:pt>
                <c:pt idx="10">
                  <c:v>40098.092013888891</c:v>
                </c:pt>
                <c:pt idx="11">
                  <c:v>40098.092048611114</c:v>
                </c:pt>
                <c:pt idx="12">
                  <c:v>40098.092083333337</c:v>
                </c:pt>
                <c:pt idx="13">
                  <c:v>40098.092118055552</c:v>
                </c:pt>
                <c:pt idx="14">
                  <c:v>40098.092152777775</c:v>
                </c:pt>
                <c:pt idx="15">
                  <c:v>40098.092187499999</c:v>
                </c:pt>
                <c:pt idx="16">
                  <c:v>40098.092222222222</c:v>
                </c:pt>
                <c:pt idx="17">
                  <c:v>40098.092256944445</c:v>
                </c:pt>
                <c:pt idx="18">
                  <c:v>40098.092291666668</c:v>
                </c:pt>
                <c:pt idx="19">
                  <c:v>40098.092326388891</c:v>
                </c:pt>
                <c:pt idx="20">
                  <c:v>40098.092361111114</c:v>
                </c:pt>
                <c:pt idx="21">
                  <c:v>40098.092395833337</c:v>
                </c:pt>
                <c:pt idx="22">
                  <c:v>40098.092430555553</c:v>
                </c:pt>
                <c:pt idx="23">
                  <c:v>40098.092465277776</c:v>
                </c:pt>
                <c:pt idx="24">
                  <c:v>40098.092499999999</c:v>
                </c:pt>
                <c:pt idx="25">
                  <c:v>40098.092534722222</c:v>
                </c:pt>
                <c:pt idx="26">
                  <c:v>40098.092569444445</c:v>
                </c:pt>
                <c:pt idx="27">
                  <c:v>40098.092604166668</c:v>
                </c:pt>
                <c:pt idx="28">
                  <c:v>40098.092638888891</c:v>
                </c:pt>
                <c:pt idx="29">
                  <c:v>40098.092673611114</c:v>
                </c:pt>
                <c:pt idx="30">
                  <c:v>40098.09270833333</c:v>
                </c:pt>
                <c:pt idx="31">
                  <c:v>40098.092743055553</c:v>
                </c:pt>
                <c:pt idx="32">
                  <c:v>40098.092777777776</c:v>
                </c:pt>
                <c:pt idx="33">
                  <c:v>40098.092812499999</c:v>
                </c:pt>
                <c:pt idx="34">
                  <c:v>40098.092847222222</c:v>
                </c:pt>
                <c:pt idx="35">
                  <c:v>40098.092881944445</c:v>
                </c:pt>
                <c:pt idx="36">
                  <c:v>40098.092916666668</c:v>
                </c:pt>
                <c:pt idx="37">
                  <c:v>40098.092951388891</c:v>
                </c:pt>
                <c:pt idx="38">
                  <c:v>40098.092986111114</c:v>
                </c:pt>
                <c:pt idx="39">
                  <c:v>40098.09302083333</c:v>
                </c:pt>
                <c:pt idx="40">
                  <c:v>40098.093055555553</c:v>
                </c:pt>
                <c:pt idx="41">
                  <c:v>40098.093090277776</c:v>
                </c:pt>
                <c:pt idx="42">
                  <c:v>40098.093124999999</c:v>
                </c:pt>
                <c:pt idx="43">
                  <c:v>40098.093159722222</c:v>
                </c:pt>
                <c:pt idx="44">
                  <c:v>40098.093194444446</c:v>
                </c:pt>
                <c:pt idx="45">
                  <c:v>40098.093229166669</c:v>
                </c:pt>
                <c:pt idx="46">
                  <c:v>40098.093263888892</c:v>
                </c:pt>
                <c:pt idx="47">
                  <c:v>40098.093298611115</c:v>
                </c:pt>
                <c:pt idx="48">
                  <c:v>40098.093333333331</c:v>
                </c:pt>
                <c:pt idx="49">
                  <c:v>40098.093368055554</c:v>
                </c:pt>
                <c:pt idx="50">
                  <c:v>40098.093402777777</c:v>
                </c:pt>
                <c:pt idx="51">
                  <c:v>40098.0934375</c:v>
                </c:pt>
                <c:pt idx="52">
                  <c:v>40098.093472222223</c:v>
                </c:pt>
                <c:pt idx="53">
                  <c:v>40098.093506944446</c:v>
                </c:pt>
                <c:pt idx="54">
                  <c:v>40098.093541666669</c:v>
                </c:pt>
                <c:pt idx="55">
                  <c:v>40098.093576388892</c:v>
                </c:pt>
                <c:pt idx="56">
                  <c:v>40098.093611111108</c:v>
                </c:pt>
                <c:pt idx="57">
                  <c:v>40098.093645833331</c:v>
                </c:pt>
                <c:pt idx="58">
                  <c:v>40098.093680555554</c:v>
                </c:pt>
                <c:pt idx="59">
                  <c:v>40098.093715277777</c:v>
                </c:pt>
                <c:pt idx="60">
                  <c:v>40098.09375</c:v>
                </c:pt>
                <c:pt idx="61">
                  <c:v>40098.093784722223</c:v>
                </c:pt>
                <c:pt idx="62">
                  <c:v>40098.093819444446</c:v>
                </c:pt>
                <c:pt idx="63">
                  <c:v>40098.093854166669</c:v>
                </c:pt>
                <c:pt idx="64">
                  <c:v>40098.093888888892</c:v>
                </c:pt>
                <c:pt idx="65">
                  <c:v>40098.093923611108</c:v>
                </c:pt>
                <c:pt idx="66">
                  <c:v>40098.093958333331</c:v>
                </c:pt>
                <c:pt idx="67">
                  <c:v>40098.093993055554</c:v>
                </c:pt>
                <c:pt idx="68">
                  <c:v>40098.094027777777</c:v>
                </c:pt>
                <c:pt idx="69">
                  <c:v>40098.0940625</c:v>
                </c:pt>
                <c:pt idx="70">
                  <c:v>40098.094097222223</c:v>
                </c:pt>
                <c:pt idx="71">
                  <c:v>40098.094131944446</c:v>
                </c:pt>
                <c:pt idx="72">
                  <c:v>40098.094166666669</c:v>
                </c:pt>
                <c:pt idx="73">
                  <c:v>40098.094201388885</c:v>
                </c:pt>
                <c:pt idx="74">
                  <c:v>40098.094236111108</c:v>
                </c:pt>
                <c:pt idx="75">
                  <c:v>40098.094270833331</c:v>
                </c:pt>
                <c:pt idx="76">
                  <c:v>40098.094305555554</c:v>
                </c:pt>
                <c:pt idx="77">
                  <c:v>40098.094340277778</c:v>
                </c:pt>
                <c:pt idx="78">
                  <c:v>40098.094375000001</c:v>
                </c:pt>
                <c:pt idx="79">
                  <c:v>40098.094409722224</c:v>
                </c:pt>
                <c:pt idx="80">
                  <c:v>40098.094444444447</c:v>
                </c:pt>
                <c:pt idx="81">
                  <c:v>40098.09447916667</c:v>
                </c:pt>
                <c:pt idx="82">
                  <c:v>40098.094513888886</c:v>
                </c:pt>
                <c:pt idx="83">
                  <c:v>40098.094548611109</c:v>
                </c:pt>
                <c:pt idx="84">
                  <c:v>40098.094583333332</c:v>
                </c:pt>
                <c:pt idx="85">
                  <c:v>40098.094618055555</c:v>
                </c:pt>
                <c:pt idx="86">
                  <c:v>40098.094652777778</c:v>
                </c:pt>
                <c:pt idx="87">
                  <c:v>40098.094687500001</c:v>
                </c:pt>
                <c:pt idx="88">
                  <c:v>40098.094722222224</c:v>
                </c:pt>
                <c:pt idx="89">
                  <c:v>40098.094756944447</c:v>
                </c:pt>
                <c:pt idx="90">
                  <c:v>40098.09479166667</c:v>
                </c:pt>
                <c:pt idx="91">
                  <c:v>40098.094826388886</c:v>
                </c:pt>
                <c:pt idx="92">
                  <c:v>40098.094861111109</c:v>
                </c:pt>
                <c:pt idx="93">
                  <c:v>40098.094895833332</c:v>
                </c:pt>
                <c:pt idx="94">
                  <c:v>40098.094930555555</c:v>
                </c:pt>
                <c:pt idx="95">
                  <c:v>40098.094965277778</c:v>
                </c:pt>
                <c:pt idx="96">
                  <c:v>40098.095000000001</c:v>
                </c:pt>
                <c:pt idx="97">
                  <c:v>40098.095034722224</c:v>
                </c:pt>
                <c:pt idx="98">
                  <c:v>40098.095069444447</c:v>
                </c:pt>
                <c:pt idx="99">
                  <c:v>40098.095104166663</c:v>
                </c:pt>
                <c:pt idx="100">
                  <c:v>40098.095138888886</c:v>
                </c:pt>
                <c:pt idx="101">
                  <c:v>40098.095173611109</c:v>
                </c:pt>
                <c:pt idx="102">
                  <c:v>40098.095208333332</c:v>
                </c:pt>
                <c:pt idx="103">
                  <c:v>40098.095243055555</c:v>
                </c:pt>
                <c:pt idx="104">
                  <c:v>40098.095277777778</c:v>
                </c:pt>
                <c:pt idx="105">
                  <c:v>40098.095312500001</c:v>
                </c:pt>
                <c:pt idx="106">
                  <c:v>40098.095347222225</c:v>
                </c:pt>
                <c:pt idx="107">
                  <c:v>40098.095381944448</c:v>
                </c:pt>
                <c:pt idx="108">
                  <c:v>40098.095416666663</c:v>
                </c:pt>
                <c:pt idx="109">
                  <c:v>40098.095451388886</c:v>
                </c:pt>
                <c:pt idx="110">
                  <c:v>40098.095486111109</c:v>
                </c:pt>
                <c:pt idx="111">
                  <c:v>40098.095520833333</c:v>
                </c:pt>
                <c:pt idx="112">
                  <c:v>40098.095555555556</c:v>
                </c:pt>
                <c:pt idx="113">
                  <c:v>40098.095590277779</c:v>
                </c:pt>
                <c:pt idx="114">
                  <c:v>40098.095625000002</c:v>
                </c:pt>
                <c:pt idx="115">
                  <c:v>40098.095659722225</c:v>
                </c:pt>
                <c:pt idx="116">
                  <c:v>40098.095694444448</c:v>
                </c:pt>
                <c:pt idx="117">
                  <c:v>40098.095729166664</c:v>
                </c:pt>
                <c:pt idx="118">
                  <c:v>40098.095763888887</c:v>
                </c:pt>
                <c:pt idx="119">
                  <c:v>40098.09579861111</c:v>
                </c:pt>
                <c:pt idx="120">
                  <c:v>40098.095833333333</c:v>
                </c:pt>
                <c:pt idx="121">
                  <c:v>40098.095868055556</c:v>
                </c:pt>
                <c:pt idx="122">
                  <c:v>40098.095902777779</c:v>
                </c:pt>
                <c:pt idx="123">
                  <c:v>40098.095937500002</c:v>
                </c:pt>
                <c:pt idx="124">
                  <c:v>40098.095972222225</c:v>
                </c:pt>
                <c:pt idx="125">
                  <c:v>40098.096006944441</c:v>
                </c:pt>
                <c:pt idx="126">
                  <c:v>40098.096041666664</c:v>
                </c:pt>
                <c:pt idx="127">
                  <c:v>40098.096076388887</c:v>
                </c:pt>
                <c:pt idx="128">
                  <c:v>40098.09611111111</c:v>
                </c:pt>
                <c:pt idx="129">
                  <c:v>40098.096145833333</c:v>
                </c:pt>
                <c:pt idx="130">
                  <c:v>40098.096180555556</c:v>
                </c:pt>
                <c:pt idx="131">
                  <c:v>40098.096215277779</c:v>
                </c:pt>
                <c:pt idx="132">
                  <c:v>40098.096250000002</c:v>
                </c:pt>
                <c:pt idx="133">
                  <c:v>40098.096284722225</c:v>
                </c:pt>
                <c:pt idx="134">
                  <c:v>40098.096319444441</c:v>
                </c:pt>
                <c:pt idx="135">
                  <c:v>40098.096354166664</c:v>
                </c:pt>
                <c:pt idx="136">
                  <c:v>40098.096388888887</c:v>
                </c:pt>
                <c:pt idx="137">
                  <c:v>40098.09642361111</c:v>
                </c:pt>
                <c:pt idx="138">
                  <c:v>40098.096458333333</c:v>
                </c:pt>
                <c:pt idx="139">
                  <c:v>40098.096493055556</c:v>
                </c:pt>
                <c:pt idx="140">
                  <c:v>40098.09652777778</c:v>
                </c:pt>
                <c:pt idx="141">
                  <c:v>40098.096562500003</c:v>
                </c:pt>
                <c:pt idx="142">
                  <c:v>40098.096597222226</c:v>
                </c:pt>
                <c:pt idx="143">
                  <c:v>40098.096631944441</c:v>
                </c:pt>
                <c:pt idx="144">
                  <c:v>40098.096666666665</c:v>
                </c:pt>
                <c:pt idx="145">
                  <c:v>40098.096701388888</c:v>
                </c:pt>
                <c:pt idx="146">
                  <c:v>40098.096736111111</c:v>
                </c:pt>
                <c:pt idx="147">
                  <c:v>40098.096770833334</c:v>
                </c:pt>
                <c:pt idx="148">
                  <c:v>40098.096805555557</c:v>
                </c:pt>
                <c:pt idx="149">
                  <c:v>40098.09684027778</c:v>
                </c:pt>
                <c:pt idx="150">
                  <c:v>40098.096875000003</c:v>
                </c:pt>
                <c:pt idx="151">
                  <c:v>40098.096909722219</c:v>
                </c:pt>
                <c:pt idx="152">
                  <c:v>40098.096944444442</c:v>
                </c:pt>
                <c:pt idx="153">
                  <c:v>40098.096979166665</c:v>
                </c:pt>
                <c:pt idx="154">
                  <c:v>40098.097013888888</c:v>
                </c:pt>
                <c:pt idx="155">
                  <c:v>40098.097048611111</c:v>
                </c:pt>
                <c:pt idx="156">
                  <c:v>40098.097083333334</c:v>
                </c:pt>
                <c:pt idx="157">
                  <c:v>40098.097118055557</c:v>
                </c:pt>
                <c:pt idx="158">
                  <c:v>40098.09715277778</c:v>
                </c:pt>
                <c:pt idx="159">
                  <c:v>40098.097187500003</c:v>
                </c:pt>
                <c:pt idx="160">
                  <c:v>40098.097222222219</c:v>
                </c:pt>
                <c:pt idx="161">
                  <c:v>40098.097256944442</c:v>
                </c:pt>
                <c:pt idx="162">
                  <c:v>40098.097291666665</c:v>
                </c:pt>
                <c:pt idx="163">
                  <c:v>40098.097326388888</c:v>
                </c:pt>
                <c:pt idx="164">
                  <c:v>40098.097361111111</c:v>
                </c:pt>
                <c:pt idx="165">
                  <c:v>40098.097395833334</c:v>
                </c:pt>
                <c:pt idx="166">
                  <c:v>40098.097430555557</c:v>
                </c:pt>
                <c:pt idx="167">
                  <c:v>40098.09746527778</c:v>
                </c:pt>
                <c:pt idx="168">
                  <c:v>40098.097500000003</c:v>
                </c:pt>
                <c:pt idx="169">
                  <c:v>40098.097534722219</c:v>
                </c:pt>
                <c:pt idx="170">
                  <c:v>40098.097569444442</c:v>
                </c:pt>
                <c:pt idx="171">
                  <c:v>40098.097604166665</c:v>
                </c:pt>
                <c:pt idx="172">
                  <c:v>40098.097638888888</c:v>
                </c:pt>
                <c:pt idx="173">
                  <c:v>40098.097673611112</c:v>
                </c:pt>
                <c:pt idx="174">
                  <c:v>40098.097708333335</c:v>
                </c:pt>
                <c:pt idx="175">
                  <c:v>40098.097743055558</c:v>
                </c:pt>
                <c:pt idx="176">
                  <c:v>40098.097777777781</c:v>
                </c:pt>
                <c:pt idx="177">
                  <c:v>40098.097812499997</c:v>
                </c:pt>
                <c:pt idx="178">
                  <c:v>40098.09784722222</c:v>
                </c:pt>
                <c:pt idx="179">
                  <c:v>40098.097881944443</c:v>
                </c:pt>
                <c:pt idx="180">
                  <c:v>40098.097916666666</c:v>
                </c:pt>
                <c:pt idx="181">
                  <c:v>40098.097951388889</c:v>
                </c:pt>
                <c:pt idx="182">
                  <c:v>40098.097986111112</c:v>
                </c:pt>
                <c:pt idx="183">
                  <c:v>40098.098020833335</c:v>
                </c:pt>
                <c:pt idx="184">
                  <c:v>40098.098055555558</c:v>
                </c:pt>
                <c:pt idx="185">
                  <c:v>40098.098090277781</c:v>
                </c:pt>
                <c:pt idx="186">
                  <c:v>40098.098124999997</c:v>
                </c:pt>
                <c:pt idx="187">
                  <c:v>40098.09815972222</c:v>
                </c:pt>
                <c:pt idx="188">
                  <c:v>40098.098194444443</c:v>
                </c:pt>
                <c:pt idx="189">
                  <c:v>40098.098229166666</c:v>
                </c:pt>
                <c:pt idx="190">
                  <c:v>40098.098263888889</c:v>
                </c:pt>
                <c:pt idx="191">
                  <c:v>40098.098298611112</c:v>
                </c:pt>
                <c:pt idx="192">
                  <c:v>40098.098333333335</c:v>
                </c:pt>
                <c:pt idx="193">
                  <c:v>40098.098368055558</c:v>
                </c:pt>
                <c:pt idx="194">
                  <c:v>40098.098402777781</c:v>
                </c:pt>
                <c:pt idx="195">
                  <c:v>40098.098437499997</c:v>
                </c:pt>
                <c:pt idx="196">
                  <c:v>40098.09847222222</c:v>
                </c:pt>
                <c:pt idx="197">
                  <c:v>40098.098506944443</c:v>
                </c:pt>
                <c:pt idx="198">
                  <c:v>40098.098541666666</c:v>
                </c:pt>
                <c:pt idx="199">
                  <c:v>40098.098576388889</c:v>
                </c:pt>
                <c:pt idx="200">
                  <c:v>40098.098611111112</c:v>
                </c:pt>
                <c:pt idx="201">
                  <c:v>40098.098645833335</c:v>
                </c:pt>
                <c:pt idx="202">
                  <c:v>40098.098680555559</c:v>
                </c:pt>
                <c:pt idx="203">
                  <c:v>40098.098715277774</c:v>
                </c:pt>
                <c:pt idx="204">
                  <c:v>40098.098749999997</c:v>
                </c:pt>
                <c:pt idx="205">
                  <c:v>40098.09878472222</c:v>
                </c:pt>
                <c:pt idx="206">
                  <c:v>40098.098819444444</c:v>
                </c:pt>
                <c:pt idx="207">
                  <c:v>40098.098854166667</c:v>
                </c:pt>
                <c:pt idx="208">
                  <c:v>40098.09888888889</c:v>
                </c:pt>
                <c:pt idx="209">
                  <c:v>40098.098923611113</c:v>
                </c:pt>
                <c:pt idx="210">
                  <c:v>40098.098958333336</c:v>
                </c:pt>
                <c:pt idx="211">
                  <c:v>40098.098993055559</c:v>
                </c:pt>
                <c:pt idx="212">
                  <c:v>40098.099027777775</c:v>
                </c:pt>
                <c:pt idx="213">
                  <c:v>40098.099062499998</c:v>
                </c:pt>
                <c:pt idx="214">
                  <c:v>40098.099097222221</c:v>
                </c:pt>
                <c:pt idx="215">
                  <c:v>40098.099131944444</c:v>
                </c:pt>
                <c:pt idx="216">
                  <c:v>40098.099166666667</c:v>
                </c:pt>
                <c:pt idx="217">
                  <c:v>40098.09920138889</c:v>
                </c:pt>
                <c:pt idx="218">
                  <c:v>40098.099236111113</c:v>
                </c:pt>
                <c:pt idx="219">
                  <c:v>40098.099270833336</c:v>
                </c:pt>
                <c:pt idx="220">
                  <c:v>40098.099305555559</c:v>
                </c:pt>
                <c:pt idx="221">
                  <c:v>40098.099340277775</c:v>
                </c:pt>
                <c:pt idx="222">
                  <c:v>40098.099374999998</c:v>
                </c:pt>
                <c:pt idx="223">
                  <c:v>40098.099409722221</c:v>
                </c:pt>
                <c:pt idx="224">
                  <c:v>40098.099444444444</c:v>
                </c:pt>
                <c:pt idx="225">
                  <c:v>40098.099479166667</c:v>
                </c:pt>
                <c:pt idx="226">
                  <c:v>40098.09951388889</c:v>
                </c:pt>
                <c:pt idx="227">
                  <c:v>40098.099548611113</c:v>
                </c:pt>
                <c:pt idx="228">
                  <c:v>40098.099583333336</c:v>
                </c:pt>
                <c:pt idx="229">
                  <c:v>40098.099618055552</c:v>
                </c:pt>
                <c:pt idx="230">
                  <c:v>40098.099652777775</c:v>
                </c:pt>
                <c:pt idx="231">
                  <c:v>40098.099687499998</c:v>
                </c:pt>
                <c:pt idx="232">
                  <c:v>40098.099722222221</c:v>
                </c:pt>
                <c:pt idx="233">
                  <c:v>40098.099756944444</c:v>
                </c:pt>
                <c:pt idx="234">
                  <c:v>40098.099791666667</c:v>
                </c:pt>
                <c:pt idx="235">
                  <c:v>40098.099826388891</c:v>
                </c:pt>
                <c:pt idx="236">
                  <c:v>40098.099861111114</c:v>
                </c:pt>
                <c:pt idx="237">
                  <c:v>40098.099895833337</c:v>
                </c:pt>
                <c:pt idx="238">
                  <c:v>40098.099930555552</c:v>
                </c:pt>
                <c:pt idx="239">
                  <c:v>40098.099965277775</c:v>
                </c:pt>
                <c:pt idx="240">
                  <c:v>40098.1</c:v>
                </c:pt>
                <c:pt idx="241">
                  <c:v>40098.100034722222</c:v>
                </c:pt>
                <c:pt idx="242">
                  <c:v>40098.100069444445</c:v>
                </c:pt>
                <c:pt idx="243">
                  <c:v>40098.100104166668</c:v>
                </c:pt>
                <c:pt idx="244">
                  <c:v>40098.100138888891</c:v>
                </c:pt>
                <c:pt idx="245">
                  <c:v>40098.100173611114</c:v>
                </c:pt>
                <c:pt idx="246">
                  <c:v>40098.100208333337</c:v>
                </c:pt>
                <c:pt idx="247">
                  <c:v>40098.100243055553</c:v>
                </c:pt>
                <c:pt idx="248">
                  <c:v>40098.100277777776</c:v>
                </c:pt>
                <c:pt idx="249">
                  <c:v>40098.100312499999</c:v>
                </c:pt>
                <c:pt idx="250">
                  <c:v>40098.100347222222</c:v>
                </c:pt>
                <c:pt idx="251">
                  <c:v>40098.100381944445</c:v>
                </c:pt>
                <c:pt idx="252">
                  <c:v>40098.100416666668</c:v>
                </c:pt>
                <c:pt idx="253">
                  <c:v>40098.100451388891</c:v>
                </c:pt>
                <c:pt idx="254">
                  <c:v>40098.100486111114</c:v>
                </c:pt>
                <c:pt idx="255">
                  <c:v>40098.10052083333</c:v>
                </c:pt>
                <c:pt idx="256">
                  <c:v>40098.100555555553</c:v>
                </c:pt>
                <c:pt idx="257">
                  <c:v>40098.100590277776</c:v>
                </c:pt>
                <c:pt idx="258">
                  <c:v>40098.100624999999</c:v>
                </c:pt>
                <c:pt idx="259">
                  <c:v>40098.100659722222</c:v>
                </c:pt>
                <c:pt idx="260">
                  <c:v>40098.100694444445</c:v>
                </c:pt>
                <c:pt idx="261">
                  <c:v>40098.100729166668</c:v>
                </c:pt>
                <c:pt idx="262">
                  <c:v>40098.100763888891</c:v>
                </c:pt>
                <c:pt idx="263">
                  <c:v>40098.100798611114</c:v>
                </c:pt>
                <c:pt idx="264">
                  <c:v>40098.10083333333</c:v>
                </c:pt>
                <c:pt idx="265">
                  <c:v>40098.100868055553</c:v>
                </c:pt>
                <c:pt idx="266">
                  <c:v>40098.100902777776</c:v>
                </c:pt>
                <c:pt idx="267">
                  <c:v>40098.100937499999</c:v>
                </c:pt>
                <c:pt idx="268">
                  <c:v>40098.100972222222</c:v>
                </c:pt>
                <c:pt idx="269">
                  <c:v>40098.101006944446</c:v>
                </c:pt>
                <c:pt idx="270">
                  <c:v>40098.101041666669</c:v>
                </c:pt>
                <c:pt idx="271">
                  <c:v>40098.101076388892</c:v>
                </c:pt>
                <c:pt idx="272">
                  <c:v>40098.101111111115</c:v>
                </c:pt>
                <c:pt idx="273">
                  <c:v>40098.101145833331</c:v>
                </c:pt>
                <c:pt idx="274">
                  <c:v>40098.101180555554</c:v>
                </c:pt>
                <c:pt idx="275">
                  <c:v>40098.101215277777</c:v>
                </c:pt>
                <c:pt idx="276">
                  <c:v>40098.10125</c:v>
                </c:pt>
                <c:pt idx="277">
                  <c:v>40098.101284722223</c:v>
                </c:pt>
                <c:pt idx="278">
                  <c:v>40098.101319444446</c:v>
                </c:pt>
                <c:pt idx="279">
                  <c:v>40098.101354166669</c:v>
                </c:pt>
                <c:pt idx="280">
                  <c:v>40098.101388888892</c:v>
                </c:pt>
                <c:pt idx="281">
                  <c:v>40098.101423611108</c:v>
                </c:pt>
                <c:pt idx="282">
                  <c:v>40098.101458333331</c:v>
                </c:pt>
                <c:pt idx="283">
                  <c:v>40098.101493055554</c:v>
                </c:pt>
                <c:pt idx="284">
                  <c:v>40098.101527777777</c:v>
                </c:pt>
                <c:pt idx="285">
                  <c:v>40098.1015625</c:v>
                </c:pt>
                <c:pt idx="286">
                  <c:v>40098.101597222223</c:v>
                </c:pt>
                <c:pt idx="287">
                  <c:v>40098.101631944446</c:v>
                </c:pt>
                <c:pt idx="288">
                  <c:v>40098.101666666669</c:v>
                </c:pt>
                <c:pt idx="289">
                  <c:v>40098.101701388892</c:v>
                </c:pt>
                <c:pt idx="290">
                  <c:v>40098.101736111108</c:v>
                </c:pt>
                <c:pt idx="291">
                  <c:v>40098.101770833331</c:v>
                </c:pt>
                <c:pt idx="292">
                  <c:v>40098.101805555554</c:v>
                </c:pt>
                <c:pt idx="293">
                  <c:v>40098.101840277777</c:v>
                </c:pt>
                <c:pt idx="294">
                  <c:v>40098.101875</c:v>
                </c:pt>
                <c:pt idx="295">
                  <c:v>40098.101909722223</c:v>
                </c:pt>
                <c:pt idx="296">
                  <c:v>40098.101944444446</c:v>
                </c:pt>
                <c:pt idx="297">
                  <c:v>40098.101979166669</c:v>
                </c:pt>
                <c:pt idx="298">
                  <c:v>40098.102013888885</c:v>
                </c:pt>
                <c:pt idx="299">
                  <c:v>40098.102048611108</c:v>
                </c:pt>
                <c:pt idx="300">
                  <c:v>40098.102083333331</c:v>
                </c:pt>
                <c:pt idx="301">
                  <c:v>40098.102118055554</c:v>
                </c:pt>
                <c:pt idx="302">
                  <c:v>40098.102152777778</c:v>
                </c:pt>
                <c:pt idx="303">
                  <c:v>40098.102187500001</c:v>
                </c:pt>
                <c:pt idx="304">
                  <c:v>40098.102222222224</c:v>
                </c:pt>
                <c:pt idx="305">
                  <c:v>40098.102256944447</c:v>
                </c:pt>
                <c:pt idx="306">
                  <c:v>40098.10229166667</c:v>
                </c:pt>
                <c:pt idx="307">
                  <c:v>40098.102326388886</c:v>
                </c:pt>
                <c:pt idx="308">
                  <c:v>40098.102361111109</c:v>
                </c:pt>
                <c:pt idx="309">
                  <c:v>40098.102395833332</c:v>
                </c:pt>
                <c:pt idx="310">
                  <c:v>40098.102430555555</c:v>
                </c:pt>
                <c:pt idx="311">
                  <c:v>40098.102465277778</c:v>
                </c:pt>
                <c:pt idx="312">
                  <c:v>40098.102500000001</c:v>
                </c:pt>
                <c:pt idx="313">
                  <c:v>40098.102534722224</c:v>
                </c:pt>
                <c:pt idx="314">
                  <c:v>40098.102569444447</c:v>
                </c:pt>
                <c:pt idx="315">
                  <c:v>40098.10260416667</c:v>
                </c:pt>
                <c:pt idx="316">
                  <c:v>40098.102638888886</c:v>
                </c:pt>
                <c:pt idx="317">
                  <c:v>40098.102673611109</c:v>
                </c:pt>
                <c:pt idx="318">
                  <c:v>40098.102708333332</c:v>
                </c:pt>
                <c:pt idx="319">
                  <c:v>40098.102743055555</c:v>
                </c:pt>
                <c:pt idx="320">
                  <c:v>40098.102777777778</c:v>
                </c:pt>
                <c:pt idx="321">
                  <c:v>40098.102812500001</c:v>
                </c:pt>
                <c:pt idx="322">
                  <c:v>40098.102847222224</c:v>
                </c:pt>
                <c:pt idx="323">
                  <c:v>40098.102881944447</c:v>
                </c:pt>
                <c:pt idx="324">
                  <c:v>40098.102916666663</c:v>
                </c:pt>
                <c:pt idx="325">
                  <c:v>40098.102951388886</c:v>
                </c:pt>
                <c:pt idx="326">
                  <c:v>40098.102986111109</c:v>
                </c:pt>
                <c:pt idx="327">
                  <c:v>40098.103020833332</c:v>
                </c:pt>
                <c:pt idx="328">
                  <c:v>40098.103055555555</c:v>
                </c:pt>
                <c:pt idx="329">
                  <c:v>40098.103090277778</c:v>
                </c:pt>
                <c:pt idx="330">
                  <c:v>40098.103125000001</c:v>
                </c:pt>
                <c:pt idx="331">
                  <c:v>40098.103159722225</c:v>
                </c:pt>
                <c:pt idx="332">
                  <c:v>40098.103194444448</c:v>
                </c:pt>
                <c:pt idx="333">
                  <c:v>40098.103229166663</c:v>
                </c:pt>
                <c:pt idx="334">
                  <c:v>40098.103263888886</c:v>
                </c:pt>
                <c:pt idx="335">
                  <c:v>40098.103298611109</c:v>
                </c:pt>
                <c:pt idx="336">
                  <c:v>40098.103333333333</c:v>
                </c:pt>
                <c:pt idx="337">
                  <c:v>40098.103368055556</c:v>
                </c:pt>
                <c:pt idx="338">
                  <c:v>40098.103402777779</c:v>
                </c:pt>
                <c:pt idx="339">
                  <c:v>40098.103437500002</c:v>
                </c:pt>
                <c:pt idx="340">
                  <c:v>40098.103472222225</c:v>
                </c:pt>
                <c:pt idx="341">
                  <c:v>40098.103506944448</c:v>
                </c:pt>
                <c:pt idx="342">
                  <c:v>40098.103541666664</c:v>
                </c:pt>
                <c:pt idx="343">
                  <c:v>40098.103576388887</c:v>
                </c:pt>
                <c:pt idx="344">
                  <c:v>40098.10361111111</c:v>
                </c:pt>
                <c:pt idx="345">
                  <c:v>40098.103645833333</c:v>
                </c:pt>
                <c:pt idx="346">
                  <c:v>40098.103680555556</c:v>
                </c:pt>
                <c:pt idx="347">
                  <c:v>40098.103715277779</c:v>
                </c:pt>
                <c:pt idx="348">
                  <c:v>40098.103750000002</c:v>
                </c:pt>
                <c:pt idx="349">
                  <c:v>40098.103784722225</c:v>
                </c:pt>
                <c:pt idx="350">
                  <c:v>40098.103819444441</c:v>
                </c:pt>
                <c:pt idx="351">
                  <c:v>40098.103854166664</c:v>
                </c:pt>
                <c:pt idx="352">
                  <c:v>40098.103888888887</c:v>
                </c:pt>
                <c:pt idx="353">
                  <c:v>40098.10392361111</c:v>
                </c:pt>
                <c:pt idx="354">
                  <c:v>40098.103958333333</c:v>
                </c:pt>
                <c:pt idx="355">
                  <c:v>40098.103993055556</c:v>
                </c:pt>
                <c:pt idx="356">
                  <c:v>40098.104027777779</c:v>
                </c:pt>
                <c:pt idx="357">
                  <c:v>40098.104062500002</c:v>
                </c:pt>
                <c:pt idx="358">
                  <c:v>40098.104097222225</c:v>
                </c:pt>
                <c:pt idx="359">
                  <c:v>40098.104131944441</c:v>
                </c:pt>
                <c:pt idx="360">
                  <c:v>40098.104166666664</c:v>
                </c:pt>
                <c:pt idx="361">
                  <c:v>40098.104201388887</c:v>
                </c:pt>
                <c:pt idx="362">
                  <c:v>40098.10423611111</c:v>
                </c:pt>
                <c:pt idx="363">
                  <c:v>40098.104270833333</c:v>
                </c:pt>
                <c:pt idx="364">
                  <c:v>40098.104305555556</c:v>
                </c:pt>
                <c:pt idx="365">
                  <c:v>40098.10434027778</c:v>
                </c:pt>
                <c:pt idx="366">
                  <c:v>40098.104375000003</c:v>
                </c:pt>
                <c:pt idx="367">
                  <c:v>40098.104409722226</c:v>
                </c:pt>
                <c:pt idx="368">
                  <c:v>40098.104444444441</c:v>
                </c:pt>
                <c:pt idx="369">
                  <c:v>40098.104479166665</c:v>
                </c:pt>
                <c:pt idx="370">
                  <c:v>40098.104513888888</c:v>
                </c:pt>
                <c:pt idx="371">
                  <c:v>40098.104548611111</c:v>
                </c:pt>
                <c:pt idx="372">
                  <c:v>40098.104583333334</c:v>
                </c:pt>
                <c:pt idx="373">
                  <c:v>40098.104618055557</c:v>
                </c:pt>
                <c:pt idx="374">
                  <c:v>40098.10465277778</c:v>
                </c:pt>
                <c:pt idx="375">
                  <c:v>40098.104687500003</c:v>
                </c:pt>
                <c:pt idx="376">
                  <c:v>40098.104722222219</c:v>
                </c:pt>
                <c:pt idx="377">
                  <c:v>40098.104756944442</c:v>
                </c:pt>
                <c:pt idx="378">
                  <c:v>40098.104791666665</c:v>
                </c:pt>
                <c:pt idx="379">
                  <c:v>40098.104826388888</c:v>
                </c:pt>
                <c:pt idx="380">
                  <c:v>40098.104861111111</c:v>
                </c:pt>
                <c:pt idx="381">
                  <c:v>40098.104895833334</c:v>
                </c:pt>
                <c:pt idx="382">
                  <c:v>40098.104930555557</c:v>
                </c:pt>
                <c:pt idx="383">
                  <c:v>40098.10496527778</c:v>
                </c:pt>
                <c:pt idx="384">
                  <c:v>40098.105000000003</c:v>
                </c:pt>
                <c:pt idx="385">
                  <c:v>40098.105034722219</c:v>
                </c:pt>
                <c:pt idx="386">
                  <c:v>40098.105069444442</c:v>
                </c:pt>
                <c:pt idx="387">
                  <c:v>40098.105104166665</c:v>
                </c:pt>
                <c:pt idx="388">
                  <c:v>40098.105138888888</c:v>
                </c:pt>
                <c:pt idx="389">
                  <c:v>40098.105173611111</c:v>
                </c:pt>
                <c:pt idx="390">
                  <c:v>40098.105208333334</c:v>
                </c:pt>
                <c:pt idx="391">
                  <c:v>40098.105243055557</c:v>
                </c:pt>
                <c:pt idx="392">
                  <c:v>40098.10527777778</c:v>
                </c:pt>
                <c:pt idx="393">
                  <c:v>40098.105312500003</c:v>
                </c:pt>
                <c:pt idx="394">
                  <c:v>40098.105347222219</c:v>
                </c:pt>
                <c:pt idx="395">
                  <c:v>40098.105381944442</c:v>
                </c:pt>
                <c:pt idx="396">
                  <c:v>40098.105416666665</c:v>
                </c:pt>
                <c:pt idx="397">
                  <c:v>40098.105451388888</c:v>
                </c:pt>
                <c:pt idx="398">
                  <c:v>40098.105486111112</c:v>
                </c:pt>
                <c:pt idx="399">
                  <c:v>40098.105520833335</c:v>
                </c:pt>
                <c:pt idx="400">
                  <c:v>40098.105555555558</c:v>
                </c:pt>
                <c:pt idx="401">
                  <c:v>40098.105590277781</c:v>
                </c:pt>
                <c:pt idx="402">
                  <c:v>40098.105624999997</c:v>
                </c:pt>
                <c:pt idx="403">
                  <c:v>40098.10565972222</c:v>
                </c:pt>
                <c:pt idx="404">
                  <c:v>40098.105694444443</c:v>
                </c:pt>
                <c:pt idx="405">
                  <c:v>40098.105729166666</c:v>
                </c:pt>
                <c:pt idx="406">
                  <c:v>40098.105763888889</c:v>
                </c:pt>
                <c:pt idx="407">
                  <c:v>40098.105798611112</c:v>
                </c:pt>
                <c:pt idx="408">
                  <c:v>40098.105833333335</c:v>
                </c:pt>
                <c:pt idx="409">
                  <c:v>40098.105868055558</c:v>
                </c:pt>
                <c:pt idx="410">
                  <c:v>40098.105902777781</c:v>
                </c:pt>
                <c:pt idx="411">
                  <c:v>40098.105937499997</c:v>
                </c:pt>
                <c:pt idx="412">
                  <c:v>40098.10597222222</c:v>
                </c:pt>
                <c:pt idx="413">
                  <c:v>40098.106006944443</c:v>
                </c:pt>
                <c:pt idx="414">
                  <c:v>40098.106041666666</c:v>
                </c:pt>
                <c:pt idx="415">
                  <c:v>40098.106076388889</c:v>
                </c:pt>
                <c:pt idx="416">
                  <c:v>40098.106111111112</c:v>
                </c:pt>
                <c:pt idx="417">
                  <c:v>40098.106145833335</c:v>
                </c:pt>
                <c:pt idx="418">
                  <c:v>40098.106180555558</c:v>
                </c:pt>
                <c:pt idx="419">
                  <c:v>40098.106215277781</c:v>
                </c:pt>
                <c:pt idx="420">
                  <c:v>40098.106249999997</c:v>
                </c:pt>
                <c:pt idx="421">
                  <c:v>40098.10628472222</c:v>
                </c:pt>
                <c:pt idx="422">
                  <c:v>40098.106319444443</c:v>
                </c:pt>
                <c:pt idx="423">
                  <c:v>40098.106354166666</c:v>
                </c:pt>
                <c:pt idx="424">
                  <c:v>40098.106388888889</c:v>
                </c:pt>
                <c:pt idx="425">
                  <c:v>40098.106423611112</c:v>
                </c:pt>
                <c:pt idx="426">
                  <c:v>40098.106458333335</c:v>
                </c:pt>
                <c:pt idx="427">
                  <c:v>40098.106493055559</c:v>
                </c:pt>
                <c:pt idx="428">
                  <c:v>40098.106527777774</c:v>
                </c:pt>
                <c:pt idx="429">
                  <c:v>40098.106562499997</c:v>
                </c:pt>
                <c:pt idx="430">
                  <c:v>40098.10659722222</c:v>
                </c:pt>
                <c:pt idx="431">
                  <c:v>40098.106631944444</c:v>
                </c:pt>
                <c:pt idx="432">
                  <c:v>40098.106666666667</c:v>
                </c:pt>
                <c:pt idx="433">
                  <c:v>40098.10670138889</c:v>
                </c:pt>
                <c:pt idx="434">
                  <c:v>40098.106736111113</c:v>
                </c:pt>
                <c:pt idx="435">
                  <c:v>40098.106770833336</c:v>
                </c:pt>
                <c:pt idx="436">
                  <c:v>40098.106805555559</c:v>
                </c:pt>
                <c:pt idx="437">
                  <c:v>40098.106840277775</c:v>
                </c:pt>
                <c:pt idx="438">
                  <c:v>40098.106874999998</c:v>
                </c:pt>
                <c:pt idx="439">
                  <c:v>40098.106909722221</c:v>
                </c:pt>
                <c:pt idx="440">
                  <c:v>40098.106944444444</c:v>
                </c:pt>
                <c:pt idx="441">
                  <c:v>40098.106979166667</c:v>
                </c:pt>
                <c:pt idx="442">
                  <c:v>40098.10701388889</c:v>
                </c:pt>
                <c:pt idx="443">
                  <c:v>40098.107048611113</c:v>
                </c:pt>
                <c:pt idx="444">
                  <c:v>40098.107083333336</c:v>
                </c:pt>
                <c:pt idx="445">
                  <c:v>40098.107118055559</c:v>
                </c:pt>
                <c:pt idx="446">
                  <c:v>40098.107152777775</c:v>
                </c:pt>
                <c:pt idx="447">
                  <c:v>40098.107187499998</c:v>
                </c:pt>
                <c:pt idx="448">
                  <c:v>40098.107222222221</c:v>
                </c:pt>
                <c:pt idx="449">
                  <c:v>40098.107256944444</c:v>
                </c:pt>
                <c:pt idx="450">
                  <c:v>40098.107291666667</c:v>
                </c:pt>
                <c:pt idx="451">
                  <c:v>40098.10732638889</c:v>
                </c:pt>
                <c:pt idx="452">
                  <c:v>40098.107361111113</c:v>
                </c:pt>
                <c:pt idx="453">
                  <c:v>40098.107395833336</c:v>
                </c:pt>
                <c:pt idx="454">
                  <c:v>40098.107430555552</c:v>
                </c:pt>
                <c:pt idx="455">
                  <c:v>40098.107465277775</c:v>
                </c:pt>
                <c:pt idx="456">
                  <c:v>40098.107499999998</c:v>
                </c:pt>
                <c:pt idx="457">
                  <c:v>40098.107534722221</c:v>
                </c:pt>
                <c:pt idx="458">
                  <c:v>40098.107569444444</c:v>
                </c:pt>
                <c:pt idx="459">
                  <c:v>40098.107604166667</c:v>
                </c:pt>
                <c:pt idx="460">
                  <c:v>40098.107638888891</c:v>
                </c:pt>
                <c:pt idx="461">
                  <c:v>40098.107673611114</c:v>
                </c:pt>
                <c:pt idx="462">
                  <c:v>40098.107708333337</c:v>
                </c:pt>
                <c:pt idx="463">
                  <c:v>40098.107743055552</c:v>
                </c:pt>
                <c:pt idx="464">
                  <c:v>40098.107777777775</c:v>
                </c:pt>
                <c:pt idx="465">
                  <c:v>40098.107812499999</c:v>
                </c:pt>
                <c:pt idx="466">
                  <c:v>40098.107847222222</c:v>
                </c:pt>
                <c:pt idx="467">
                  <c:v>40098.107881944445</c:v>
                </c:pt>
                <c:pt idx="468">
                  <c:v>40098.107916666668</c:v>
                </c:pt>
                <c:pt idx="469">
                  <c:v>40098.107951388891</c:v>
                </c:pt>
                <c:pt idx="470">
                  <c:v>40098.107986111114</c:v>
                </c:pt>
                <c:pt idx="471">
                  <c:v>40098.108020833337</c:v>
                </c:pt>
                <c:pt idx="472">
                  <c:v>40098.108055555553</c:v>
                </c:pt>
                <c:pt idx="473">
                  <c:v>40098.108090277776</c:v>
                </c:pt>
                <c:pt idx="474">
                  <c:v>40098.108124999999</c:v>
                </c:pt>
                <c:pt idx="475">
                  <c:v>40098.108159722222</c:v>
                </c:pt>
                <c:pt idx="476">
                  <c:v>40098.108194444445</c:v>
                </c:pt>
                <c:pt idx="477">
                  <c:v>40098.108229166668</c:v>
                </c:pt>
                <c:pt idx="478">
                  <c:v>40098.108263888891</c:v>
                </c:pt>
                <c:pt idx="479">
                  <c:v>40098.108298611114</c:v>
                </c:pt>
                <c:pt idx="480">
                  <c:v>40098.10833333333</c:v>
                </c:pt>
                <c:pt idx="481">
                  <c:v>40098.108368055553</c:v>
                </c:pt>
                <c:pt idx="482">
                  <c:v>40098.108402777776</c:v>
                </c:pt>
                <c:pt idx="483">
                  <c:v>40098.108437499999</c:v>
                </c:pt>
                <c:pt idx="484">
                  <c:v>40098.108472222222</c:v>
                </c:pt>
                <c:pt idx="485">
                  <c:v>40098.108506944445</c:v>
                </c:pt>
                <c:pt idx="486">
                  <c:v>40098.108541666668</c:v>
                </c:pt>
                <c:pt idx="487">
                  <c:v>40098.108576388891</c:v>
                </c:pt>
                <c:pt idx="488">
                  <c:v>40098.108611111114</c:v>
                </c:pt>
                <c:pt idx="489">
                  <c:v>40098.10864583333</c:v>
                </c:pt>
                <c:pt idx="490">
                  <c:v>40098.108680555553</c:v>
                </c:pt>
                <c:pt idx="491">
                  <c:v>40098.108715277776</c:v>
                </c:pt>
                <c:pt idx="492">
                  <c:v>40098.108749999999</c:v>
                </c:pt>
                <c:pt idx="493">
                  <c:v>40098.108784722222</c:v>
                </c:pt>
                <c:pt idx="494">
                  <c:v>40098.108819444446</c:v>
                </c:pt>
                <c:pt idx="495">
                  <c:v>40098.108854166669</c:v>
                </c:pt>
                <c:pt idx="496">
                  <c:v>40098.108888888892</c:v>
                </c:pt>
                <c:pt idx="497">
                  <c:v>40098.108923611115</c:v>
                </c:pt>
                <c:pt idx="498">
                  <c:v>40098.108958333331</c:v>
                </c:pt>
                <c:pt idx="499">
                  <c:v>40098.108993055554</c:v>
                </c:pt>
                <c:pt idx="500">
                  <c:v>40098.109027777777</c:v>
                </c:pt>
                <c:pt idx="501">
                  <c:v>40098.1090625</c:v>
                </c:pt>
                <c:pt idx="502">
                  <c:v>40098.109097222223</c:v>
                </c:pt>
                <c:pt idx="503">
                  <c:v>40098.109131944446</c:v>
                </c:pt>
                <c:pt idx="504">
                  <c:v>40098.109166666669</c:v>
                </c:pt>
                <c:pt idx="505">
                  <c:v>40098.109201388892</c:v>
                </c:pt>
                <c:pt idx="506">
                  <c:v>40098.109236111108</c:v>
                </c:pt>
                <c:pt idx="507">
                  <c:v>40098.109270833331</c:v>
                </c:pt>
                <c:pt idx="508">
                  <c:v>40098.109305555554</c:v>
                </c:pt>
                <c:pt idx="509">
                  <c:v>40098.109340277777</c:v>
                </c:pt>
                <c:pt idx="510">
                  <c:v>40098.109375</c:v>
                </c:pt>
                <c:pt idx="511">
                  <c:v>40098.109409722223</c:v>
                </c:pt>
                <c:pt idx="512">
                  <c:v>40098.109444444446</c:v>
                </c:pt>
                <c:pt idx="513">
                  <c:v>40098.109479166669</c:v>
                </c:pt>
                <c:pt idx="514">
                  <c:v>40098.109513888892</c:v>
                </c:pt>
                <c:pt idx="515">
                  <c:v>40098.109548611108</c:v>
                </c:pt>
                <c:pt idx="516">
                  <c:v>40098.109583333331</c:v>
                </c:pt>
                <c:pt idx="517">
                  <c:v>40098.109618055554</c:v>
                </c:pt>
                <c:pt idx="518">
                  <c:v>40098.109652777777</c:v>
                </c:pt>
                <c:pt idx="519">
                  <c:v>40098.1096875</c:v>
                </c:pt>
                <c:pt idx="520">
                  <c:v>40098.109722222223</c:v>
                </c:pt>
                <c:pt idx="521">
                  <c:v>40098.109756944446</c:v>
                </c:pt>
                <c:pt idx="522">
                  <c:v>40098.109791666669</c:v>
                </c:pt>
                <c:pt idx="523">
                  <c:v>40098.109826388885</c:v>
                </c:pt>
                <c:pt idx="524">
                  <c:v>40098.109861111108</c:v>
                </c:pt>
                <c:pt idx="525">
                  <c:v>40098.109895833331</c:v>
                </c:pt>
                <c:pt idx="526">
                  <c:v>40098.109930555554</c:v>
                </c:pt>
                <c:pt idx="527">
                  <c:v>40098.109965277778</c:v>
                </c:pt>
                <c:pt idx="528">
                  <c:v>40098.11</c:v>
                </c:pt>
                <c:pt idx="529">
                  <c:v>40098.110034722224</c:v>
                </c:pt>
                <c:pt idx="530">
                  <c:v>40098.110069444447</c:v>
                </c:pt>
                <c:pt idx="531">
                  <c:v>40098.11010416667</c:v>
                </c:pt>
                <c:pt idx="532">
                  <c:v>40098.110138888886</c:v>
                </c:pt>
                <c:pt idx="533">
                  <c:v>40098.110173611109</c:v>
                </c:pt>
                <c:pt idx="534">
                  <c:v>40098.110208333332</c:v>
                </c:pt>
                <c:pt idx="535">
                  <c:v>40098.110243055555</c:v>
                </c:pt>
                <c:pt idx="536">
                  <c:v>40098.110277777778</c:v>
                </c:pt>
                <c:pt idx="537">
                  <c:v>40098.110312500001</c:v>
                </c:pt>
                <c:pt idx="538">
                  <c:v>40098.110347222224</c:v>
                </c:pt>
                <c:pt idx="539">
                  <c:v>40098.110381944447</c:v>
                </c:pt>
                <c:pt idx="540">
                  <c:v>40098.11041666667</c:v>
                </c:pt>
                <c:pt idx="541">
                  <c:v>40098.110451388886</c:v>
                </c:pt>
                <c:pt idx="542">
                  <c:v>40098.110486111109</c:v>
                </c:pt>
                <c:pt idx="543">
                  <c:v>40098.110520833332</c:v>
                </c:pt>
                <c:pt idx="544">
                  <c:v>40098.110555555555</c:v>
                </c:pt>
                <c:pt idx="545">
                  <c:v>40098.110590277778</c:v>
                </c:pt>
                <c:pt idx="546">
                  <c:v>40098.110625000001</c:v>
                </c:pt>
                <c:pt idx="547">
                  <c:v>40098.110659722224</c:v>
                </c:pt>
                <c:pt idx="548">
                  <c:v>40098.110694444447</c:v>
                </c:pt>
                <c:pt idx="549">
                  <c:v>40098.110729166663</c:v>
                </c:pt>
                <c:pt idx="550">
                  <c:v>40098.110763888886</c:v>
                </c:pt>
                <c:pt idx="551">
                  <c:v>40098.110798611109</c:v>
                </c:pt>
                <c:pt idx="552">
                  <c:v>40098.110833333332</c:v>
                </c:pt>
                <c:pt idx="553">
                  <c:v>40098.110868055555</c:v>
                </c:pt>
                <c:pt idx="554">
                  <c:v>40098.110902777778</c:v>
                </c:pt>
                <c:pt idx="555">
                  <c:v>40098.110937500001</c:v>
                </c:pt>
                <c:pt idx="556">
                  <c:v>40098.110972222225</c:v>
                </c:pt>
                <c:pt idx="557">
                  <c:v>40098.111006944448</c:v>
                </c:pt>
                <c:pt idx="558">
                  <c:v>40098.111041666663</c:v>
                </c:pt>
                <c:pt idx="559">
                  <c:v>40098.111076388886</c:v>
                </c:pt>
                <c:pt idx="560">
                  <c:v>40098.111111111109</c:v>
                </c:pt>
                <c:pt idx="561">
                  <c:v>40098.111145833333</c:v>
                </c:pt>
                <c:pt idx="562">
                  <c:v>40098.111180555556</c:v>
                </c:pt>
                <c:pt idx="563">
                  <c:v>40098.111215277779</c:v>
                </c:pt>
                <c:pt idx="564">
                  <c:v>40098.111250000002</c:v>
                </c:pt>
                <c:pt idx="565">
                  <c:v>40098.111284722225</c:v>
                </c:pt>
                <c:pt idx="566">
                  <c:v>40098.111319444448</c:v>
                </c:pt>
                <c:pt idx="567">
                  <c:v>40098.111354166664</c:v>
                </c:pt>
                <c:pt idx="568">
                  <c:v>40098.111388888887</c:v>
                </c:pt>
                <c:pt idx="569">
                  <c:v>40098.11142361111</c:v>
                </c:pt>
                <c:pt idx="570">
                  <c:v>40098.111458333333</c:v>
                </c:pt>
                <c:pt idx="571">
                  <c:v>40098.111493055556</c:v>
                </c:pt>
                <c:pt idx="572">
                  <c:v>40098.111527777779</c:v>
                </c:pt>
                <c:pt idx="573">
                  <c:v>40098.111562500002</c:v>
                </c:pt>
                <c:pt idx="574">
                  <c:v>40098.111597222225</c:v>
                </c:pt>
                <c:pt idx="575">
                  <c:v>40098.111631944441</c:v>
                </c:pt>
                <c:pt idx="576">
                  <c:v>40098.111666666664</c:v>
                </c:pt>
                <c:pt idx="577">
                  <c:v>40098.111701388887</c:v>
                </c:pt>
                <c:pt idx="578">
                  <c:v>40098.11173611111</c:v>
                </c:pt>
                <c:pt idx="579">
                  <c:v>40098.111770833333</c:v>
                </c:pt>
                <c:pt idx="580">
                  <c:v>40098.111805555556</c:v>
                </c:pt>
                <c:pt idx="581">
                  <c:v>40098.111840277779</c:v>
                </c:pt>
                <c:pt idx="582">
                  <c:v>40098.111875000002</c:v>
                </c:pt>
                <c:pt idx="583">
                  <c:v>40098.111909722225</c:v>
                </c:pt>
                <c:pt idx="584">
                  <c:v>40098.111944444441</c:v>
                </c:pt>
                <c:pt idx="585">
                  <c:v>40098.111979166664</c:v>
                </c:pt>
                <c:pt idx="586">
                  <c:v>40098.112013888887</c:v>
                </c:pt>
                <c:pt idx="587">
                  <c:v>40098.11204861111</c:v>
                </c:pt>
                <c:pt idx="588">
                  <c:v>40098.112083333333</c:v>
                </c:pt>
                <c:pt idx="589">
                  <c:v>40098.112118055556</c:v>
                </c:pt>
                <c:pt idx="590">
                  <c:v>40098.11215277778</c:v>
                </c:pt>
                <c:pt idx="591">
                  <c:v>40098.112187500003</c:v>
                </c:pt>
                <c:pt idx="592">
                  <c:v>40098.112222222226</c:v>
                </c:pt>
                <c:pt idx="593">
                  <c:v>40098.112256944441</c:v>
                </c:pt>
                <c:pt idx="594">
                  <c:v>40098.112291666665</c:v>
                </c:pt>
                <c:pt idx="595">
                  <c:v>40098.112326388888</c:v>
                </c:pt>
                <c:pt idx="596">
                  <c:v>40098.112361111111</c:v>
                </c:pt>
                <c:pt idx="597">
                  <c:v>40098.112395833334</c:v>
                </c:pt>
                <c:pt idx="598">
                  <c:v>40098.112430555557</c:v>
                </c:pt>
                <c:pt idx="599">
                  <c:v>40098.11246527778</c:v>
                </c:pt>
                <c:pt idx="600">
                  <c:v>40098.112500000003</c:v>
                </c:pt>
                <c:pt idx="601">
                  <c:v>40098.112534722219</c:v>
                </c:pt>
                <c:pt idx="602">
                  <c:v>40098.112569444442</c:v>
                </c:pt>
                <c:pt idx="603">
                  <c:v>40098.112604166665</c:v>
                </c:pt>
                <c:pt idx="604">
                  <c:v>40098.112638888888</c:v>
                </c:pt>
                <c:pt idx="605">
                  <c:v>40098.112673611111</c:v>
                </c:pt>
                <c:pt idx="606">
                  <c:v>40098.112708333334</c:v>
                </c:pt>
                <c:pt idx="607">
                  <c:v>40098.112743055557</c:v>
                </c:pt>
                <c:pt idx="608">
                  <c:v>40098.11277777778</c:v>
                </c:pt>
                <c:pt idx="609">
                  <c:v>40098.112812500003</c:v>
                </c:pt>
                <c:pt idx="610">
                  <c:v>40098.112847222219</c:v>
                </c:pt>
                <c:pt idx="611">
                  <c:v>40098.112881944442</c:v>
                </c:pt>
                <c:pt idx="612">
                  <c:v>40098.112916666665</c:v>
                </c:pt>
                <c:pt idx="613">
                  <c:v>40098.112951388888</c:v>
                </c:pt>
                <c:pt idx="614">
                  <c:v>40098.112986111111</c:v>
                </c:pt>
                <c:pt idx="615">
                  <c:v>40098.113020833334</c:v>
                </c:pt>
                <c:pt idx="616">
                  <c:v>40098.113055555557</c:v>
                </c:pt>
                <c:pt idx="617">
                  <c:v>40098.11309027778</c:v>
                </c:pt>
                <c:pt idx="618">
                  <c:v>40098.113125000003</c:v>
                </c:pt>
                <c:pt idx="619">
                  <c:v>40098.113159722219</c:v>
                </c:pt>
                <c:pt idx="620">
                  <c:v>40098.113194444442</c:v>
                </c:pt>
                <c:pt idx="621">
                  <c:v>40098.113229166665</c:v>
                </c:pt>
                <c:pt idx="622">
                  <c:v>40098.113263888888</c:v>
                </c:pt>
                <c:pt idx="623">
                  <c:v>40098.113298611112</c:v>
                </c:pt>
                <c:pt idx="624">
                  <c:v>40098.113333333335</c:v>
                </c:pt>
                <c:pt idx="625">
                  <c:v>40098.113368055558</c:v>
                </c:pt>
                <c:pt idx="626">
                  <c:v>40098.113402777781</c:v>
                </c:pt>
                <c:pt idx="627">
                  <c:v>40098.113437499997</c:v>
                </c:pt>
                <c:pt idx="628">
                  <c:v>40098.11347222222</c:v>
                </c:pt>
                <c:pt idx="629">
                  <c:v>40098.113506944443</c:v>
                </c:pt>
                <c:pt idx="630">
                  <c:v>40098.113541666666</c:v>
                </c:pt>
                <c:pt idx="631">
                  <c:v>40098.113576388889</c:v>
                </c:pt>
                <c:pt idx="632">
                  <c:v>40098.113611111112</c:v>
                </c:pt>
                <c:pt idx="633">
                  <c:v>40098.113645833335</c:v>
                </c:pt>
                <c:pt idx="634">
                  <c:v>40098.113680555558</c:v>
                </c:pt>
                <c:pt idx="635">
                  <c:v>40098.113715277781</c:v>
                </c:pt>
                <c:pt idx="636">
                  <c:v>40098.113749999997</c:v>
                </c:pt>
                <c:pt idx="637">
                  <c:v>40098.11378472222</c:v>
                </c:pt>
                <c:pt idx="638">
                  <c:v>40098.113819444443</c:v>
                </c:pt>
                <c:pt idx="639">
                  <c:v>40098.113854166666</c:v>
                </c:pt>
                <c:pt idx="640">
                  <c:v>40098.113888888889</c:v>
                </c:pt>
                <c:pt idx="641">
                  <c:v>40098.113923611112</c:v>
                </c:pt>
                <c:pt idx="642">
                  <c:v>40098.113958333335</c:v>
                </c:pt>
                <c:pt idx="643">
                  <c:v>40098.113993055558</c:v>
                </c:pt>
                <c:pt idx="644">
                  <c:v>40098.114027777781</c:v>
                </c:pt>
                <c:pt idx="645">
                  <c:v>40098.114062499997</c:v>
                </c:pt>
                <c:pt idx="646">
                  <c:v>40098.11409722222</c:v>
                </c:pt>
                <c:pt idx="647">
                  <c:v>40098.114131944443</c:v>
                </c:pt>
                <c:pt idx="648">
                  <c:v>40098.114166666666</c:v>
                </c:pt>
                <c:pt idx="649">
                  <c:v>40098.114201388889</c:v>
                </c:pt>
                <c:pt idx="650">
                  <c:v>40098.114236111112</c:v>
                </c:pt>
                <c:pt idx="651">
                  <c:v>40098.114270833335</c:v>
                </c:pt>
                <c:pt idx="652">
                  <c:v>40098.114305555559</c:v>
                </c:pt>
                <c:pt idx="653">
                  <c:v>40098.114340277774</c:v>
                </c:pt>
                <c:pt idx="654">
                  <c:v>40098.114374999997</c:v>
                </c:pt>
                <c:pt idx="655">
                  <c:v>40098.11440972222</c:v>
                </c:pt>
                <c:pt idx="656">
                  <c:v>40098.114444444444</c:v>
                </c:pt>
                <c:pt idx="657">
                  <c:v>40098.114479166667</c:v>
                </c:pt>
                <c:pt idx="658">
                  <c:v>40098.11451388889</c:v>
                </c:pt>
                <c:pt idx="659">
                  <c:v>40098.114548611113</c:v>
                </c:pt>
                <c:pt idx="660">
                  <c:v>40098.114583333336</c:v>
                </c:pt>
                <c:pt idx="661">
                  <c:v>40098.114618055559</c:v>
                </c:pt>
                <c:pt idx="662">
                  <c:v>40098.114652777775</c:v>
                </c:pt>
                <c:pt idx="663">
                  <c:v>40098.114687499998</c:v>
                </c:pt>
                <c:pt idx="664">
                  <c:v>40098.114722222221</c:v>
                </c:pt>
                <c:pt idx="665">
                  <c:v>40098.114756944444</c:v>
                </c:pt>
                <c:pt idx="666">
                  <c:v>40098.114791666667</c:v>
                </c:pt>
                <c:pt idx="667">
                  <c:v>40098.11482638889</c:v>
                </c:pt>
                <c:pt idx="668">
                  <c:v>40098.114861111113</c:v>
                </c:pt>
                <c:pt idx="669">
                  <c:v>40098.114895833336</c:v>
                </c:pt>
                <c:pt idx="670">
                  <c:v>40098.114930555559</c:v>
                </c:pt>
                <c:pt idx="671">
                  <c:v>40098.114965277775</c:v>
                </c:pt>
                <c:pt idx="672">
                  <c:v>40098.114999999998</c:v>
                </c:pt>
                <c:pt idx="673">
                  <c:v>40098.115034722221</c:v>
                </c:pt>
                <c:pt idx="674">
                  <c:v>40098.115069444444</c:v>
                </c:pt>
                <c:pt idx="675">
                  <c:v>40098.115104166667</c:v>
                </c:pt>
                <c:pt idx="676">
                  <c:v>40098.11513888889</c:v>
                </c:pt>
                <c:pt idx="677">
                  <c:v>40098.115173611113</c:v>
                </c:pt>
                <c:pt idx="678">
                  <c:v>40098.115208333336</c:v>
                </c:pt>
                <c:pt idx="679">
                  <c:v>40098.115243055552</c:v>
                </c:pt>
                <c:pt idx="680">
                  <c:v>40098.115277777775</c:v>
                </c:pt>
                <c:pt idx="681">
                  <c:v>40098.115312499998</c:v>
                </c:pt>
                <c:pt idx="682">
                  <c:v>40098.115347222221</c:v>
                </c:pt>
                <c:pt idx="683">
                  <c:v>40098.115381944444</c:v>
                </c:pt>
                <c:pt idx="684">
                  <c:v>40098.115416666667</c:v>
                </c:pt>
                <c:pt idx="685">
                  <c:v>40098.115451388891</c:v>
                </c:pt>
                <c:pt idx="686">
                  <c:v>40098.115486111114</c:v>
                </c:pt>
                <c:pt idx="687">
                  <c:v>40098.115520833337</c:v>
                </c:pt>
                <c:pt idx="688">
                  <c:v>40098.115555555552</c:v>
                </c:pt>
                <c:pt idx="689">
                  <c:v>40098.115590277775</c:v>
                </c:pt>
                <c:pt idx="690">
                  <c:v>40098.115624999999</c:v>
                </c:pt>
                <c:pt idx="691">
                  <c:v>40098.115659722222</c:v>
                </c:pt>
                <c:pt idx="692">
                  <c:v>40098.115694444445</c:v>
                </c:pt>
                <c:pt idx="693">
                  <c:v>40098.115729166668</c:v>
                </c:pt>
                <c:pt idx="694">
                  <c:v>40098.115763888891</c:v>
                </c:pt>
                <c:pt idx="695">
                  <c:v>40098.115798611114</c:v>
                </c:pt>
                <c:pt idx="696">
                  <c:v>40098.115833333337</c:v>
                </c:pt>
                <c:pt idx="697">
                  <c:v>40098.115868055553</c:v>
                </c:pt>
                <c:pt idx="698">
                  <c:v>40098.115902777776</c:v>
                </c:pt>
                <c:pt idx="699">
                  <c:v>40098.115937499999</c:v>
                </c:pt>
                <c:pt idx="700">
                  <c:v>40098.115972222222</c:v>
                </c:pt>
                <c:pt idx="701">
                  <c:v>40098.116006944445</c:v>
                </c:pt>
                <c:pt idx="702">
                  <c:v>40098.116041666668</c:v>
                </c:pt>
                <c:pt idx="703">
                  <c:v>40098.116076388891</c:v>
                </c:pt>
                <c:pt idx="704">
                  <c:v>40098.116111111114</c:v>
                </c:pt>
                <c:pt idx="705">
                  <c:v>40098.11614583333</c:v>
                </c:pt>
                <c:pt idx="706">
                  <c:v>40098.116180555553</c:v>
                </c:pt>
                <c:pt idx="707">
                  <c:v>40098.116215277776</c:v>
                </c:pt>
                <c:pt idx="708">
                  <c:v>40098.116249999999</c:v>
                </c:pt>
                <c:pt idx="709">
                  <c:v>40098.116284722222</c:v>
                </c:pt>
                <c:pt idx="710">
                  <c:v>40098.116319444445</c:v>
                </c:pt>
                <c:pt idx="711">
                  <c:v>40098.116354166668</c:v>
                </c:pt>
                <c:pt idx="712">
                  <c:v>40098.116388888891</c:v>
                </c:pt>
                <c:pt idx="713">
                  <c:v>40098.116423611114</c:v>
                </c:pt>
                <c:pt idx="714">
                  <c:v>40098.11645833333</c:v>
                </c:pt>
                <c:pt idx="715">
                  <c:v>40098.116493055553</c:v>
                </c:pt>
                <c:pt idx="716">
                  <c:v>40098.116527777776</c:v>
                </c:pt>
                <c:pt idx="717">
                  <c:v>40098.116562499999</c:v>
                </c:pt>
                <c:pt idx="718">
                  <c:v>40098.116597222222</c:v>
                </c:pt>
                <c:pt idx="719">
                  <c:v>40098.116631944446</c:v>
                </c:pt>
                <c:pt idx="720">
                  <c:v>40098.116666666669</c:v>
                </c:pt>
                <c:pt idx="721">
                  <c:v>40098.116701388892</c:v>
                </c:pt>
                <c:pt idx="722">
                  <c:v>40098.116736111115</c:v>
                </c:pt>
                <c:pt idx="723">
                  <c:v>40098.116770833331</c:v>
                </c:pt>
                <c:pt idx="724">
                  <c:v>40098.116805555554</c:v>
                </c:pt>
                <c:pt idx="725">
                  <c:v>40098.116840277777</c:v>
                </c:pt>
                <c:pt idx="726">
                  <c:v>40098.116875</c:v>
                </c:pt>
                <c:pt idx="727">
                  <c:v>40098.116909722223</c:v>
                </c:pt>
                <c:pt idx="728">
                  <c:v>40098.116944444446</c:v>
                </c:pt>
                <c:pt idx="729">
                  <c:v>40098.116979166669</c:v>
                </c:pt>
                <c:pt idx="730">
                  <c:v>40098.117013888892</c:v>
                </c:pt>
                <c:pt idx="731">
                  <c:v>40098.117048611108</c:v>
                </c:pt>
                <c:pt idx="732">
                  <c:v>40098.117083333331</c:v>
                </c:pt>
                <c:pt idx="733">
                  <c:v>40098.117118055554</c:v>
                </c:pt>
                <c:pt idx="734">
                  <c:v>40098.117152777777</c:v>
                </c:pt>
                <c:pt idx="735">
                  <c:v>40098.1171875</c:v>
                </c:pt>
                <c:pt idx="736">
                  <c:v>40098.117222222223</c:v>
                </c:pt>
                <c:pt idx="737">
                  <c:v>40098.117256944446</c:v>
                </c:pt>
                <c:pt idx="738">
                  <c:v>40098.117291666669</c:v>
                </c:pt>
                <c:pt idx="739">
                  <c:v>40098.117326388892</c:v>
                </c:pt>
                <c:pt idx="740">
                  <c:v>40098.117361111108</c:v>
                </c:pt>
                <c:pt idx="741">
                  <c:v>40098.117395833331</c:v>
                </c:pt>
                <c:pt idx="742">
                  <c:v>40098.117430555554</c:v>
                </c:pt>
                <c:pt idx="743">
                  <c:v>40098.117465277777</c:v>
                </c:pt>
                <c:pt idx="744">
                  <c:v>40098.1175</c:v>
                </c:pt>
                <c:pt idx="745">
                  <c:v>40098.117534722223</c:v>
                </c:pt>
                <c:pt idx="746">
                  <c:v>40098.117569444446</c:v>
                </c:pt>
                <c:pt idx="747">
                  <c:v>40098.117604166669</c:v>
                </c:pt>
                <c:pt idx="748">
                  <c:v>40098.117638888885</c:v>
                </c:pt>
                <c:pt idx="749">
                  <c:v>40098.117673611108</c:v>
                </c:pt>
                <c:pt idx="750">
                  <c:v>40098.117708333331</c:v>
                </c:pt>
                <c:pt idx="751">
                  <c:v>40098.117743055554</c:v>
                </c:pt>
                <c:pt idx="752">
                  <c:v>40098.117777777778</c:v>
                </c:pt>
                <c:pt idx="753">
                  <c:v>40098.117812500001</c:v>
                </c:pt>
                <c:pt idx="754">
                  <c:v>40098.117847222224</c:v>
                </c:pt>
                <c:pt idx="755">
                  <c:v>40098.117881944447</c:v>
                </c:pt>
                <c:pt idx="756">
                  <c:v>40098.11791666667</c:v>
                </c:pt>
                <c:pt idx="757">
                  <c:v>40098.117951388886</c:v>
                </c:pt>
                <c:pt idx="758">
                  <c:v>40098.117986111109</c:v>
                </c:pt>
                <c:pt idx="759">
                  <c:v>40098.118020833332</c:v>
                </c:pt>
                <c:pt idx="760">
                  <c:v>40098.118055555555</c:v>
                </c:pt>
                <c:pt idx="761">
                  <c:v>40098.118090277778</c:v>
                </c:pt>
                <c:pt idx="762">
                  <c:v>40098.118125000001</c:v>
                </c:pt>
                <c:pt idx="763">
                  <c:v>40098.118159722224</c:v>
                </c:pt>
                <c:pt idx="764">
                  <c:v>40098.118194444447</c:v>
                </c:pt>
                <c:pt idx="765">
                  <c:v>40098.11822916667</c:v>
                </c:pt>
                <c:pt idx="766">
                  <c:v>40098.118263888886</c:v>
                </c:pt>
                <c:pt idx="767">
                  <c:v>40098.118298611109</c:v>
                </c:pt>
                <c:pt idx="768">
                  <c:v>40098.118333333332</c:v>
                </c:pt>
                <c:pt idx="769">
                  <c:v>40098.118368055555</c:v>
                </c:pt>
                <c:pt idx="770">
                  <c:v>40098.118402777778</c:v>
                </c:pt>
                <c:pt idx="771">
                  <c:v>40098.118437500001</c:v>
                </c:pt>
                <c:pt idx="772">
                  <c:v>40098.118472222224</c:v>
                </c:pt>
                <c:pt idx="773">
                  <c:v>40098.118506944447</c:v>
                </c:pt>
                <c:pt idx="774">
                  <c:v>40098.118541666663</c:v>
                </c:pt>
                <c:pt idx="775">
                  <c:v>40098.118576388886</c:v>
                </c:pt>
                <c:pt idx="776">
                  <c:v>40098.118611111109</c:v>
                </c:pt>
                <c:pt idx="777">
                  <c:v>40098.118645833332</c:v>
                </c:pt>
                <c:pt idx="778">
                  <c:v>40098.118680555555</c:v>
                </c:pt>
                <c:pt idx="779">
                  <c:v>40098.118715277778</c:v>
                </c:pt>
                <c:pt idx="780">
                  <c:v>40098.118750000001</c:v>
                </c:pt>
                <c:pt idx="781">
                  <c:v>40098.118784722225</c:v>
                </c:pt>
                <c:pt idx="782">
                  <c:v>40098.118819444448</c:v>
                </c:pt>
                <c:pt idx="783">
                  <c:v>40098.118854166663</c:v>
                </c:pt>
                <c:pt idx="784">
                  <c:v>40098.118888888886</c:v>
                </c:pt>
                <c:pt idx="785">
                  <c:v>40098.118923611109</c:v>
                </c:pt>
                <c:pt idx="786">
                  <c:v>40098.118958333333</c:v>
                </c:pt>
                <c:pt idx="787">
                  <c:v>40098.118993055556</c:v>
                </c:pt>
                <c:pt idx="788">
                  <c:v>40098.119027777779</c:v>
                </c:pt>
                <c:pt idx="789">
                  <c:v>40098.119062500002</c:v>
                </c:pt>
                <c:pt idx="790">
                  <c:v>40098.119097222225</c:v>
                </c:pt>
                <c:pt idx="791">
                  <c:v>40098.119131944448</c:v>
                </c:pt>
                <c:pt idx="792">
                  <c:v>40098.119166666664</c:v>
                </c:pt>
                <c:pt idx="793">
                  <c:v>40098.119201388887</c:v>
                </c:pt>
                <c:pt idx="794">
                  <c:v>40098.11923611111</c:v>
                </c:pt>
                <c:pt idx="795">
                  <c:v>40098.119270833333</c:v>
                </c:pt>
                <c:pt idx="796">
                  <c:v>40098.119305555556</c:v>
                </c:pt>
                <c:pt idx="797">
                  <c:v>40098.119340277779</c:v>
                </c:pt>
                <c:pt idx="798">
                  <c:v>40098.119375000002</c:v>
                </c:pt>
                <c:pt idx="799">
                  <c:v>40098.119409722225</c:v>
                </c:pt>
                <c:pt idx="800">
                  <c:v>40098.119444444441</c:v>
                </c:pt>
                <c:pt idx="801">
                  <c:v>40098.119479166664</c:v>
                </c:pt>
                <c:pt idx="802">
                  <c:v>40098.119513888887</c:v>
                </c:pt>
                <c:pt idx="803">
                  <c:v>40098.11954861111</c:v>
                </c:pt>
                <c:pt idx="804">
                  <c:v>40098.119583333333</c:v>
                </c:pt>
                <c:pt idx="805">
                  <c:v>40098.119618055556</c:v>
                </c:pt>
                <c:pt idx="806">
                  <c:v>40098.119652777779</c:v>
                </c:pt>
                <c:pt idx="807">
                  <c:v>40098.119687500002</c:v>
                </c:pt>
                <c:pt idx="808">
                  <c:v>40098.119722222225</c:v>
                </c:pt>
                <c:pt idx="809">
                  <c:v>40098.119756944441</c:v>
                </c:pt>
                <c:pt idx="810">
                  <c:v>40098.119791666664</c:v>
                </c:pt>
                <c:pt idx="811">
                  <c:v>40098.119826388887</c:v>
                </c:pt>
                <c:pt idx="812">
                  <c:v>40098.11986111111</c:v>
                </c:pt>
                <c:pt idx="813">
                  <c:v>40098.119895833333</c:v>
                </c:pt>
                <c:pt idx="814">
                  <c:v>40098.119930555556</c:v>
                </c:pt>
                <c:pt idx="815">
                  <c:v>40098.11996527778</c:v>
                </c:pt>
                <c:pt idx="816">
                  <c:v>40098.120000000003</c:v>
                </c:pt>
                <c:pt idx="817">
                  <c:v>40098.120034722226</c:v>
                </c:pt>
                <c:pt idx="818">
                  <c:v>40098.120069444441</c:v>
                </c:pt>
                <c:pt idx="819">
                  <c:v>40098.120104166665</c:v>
                </c:pt>
                <c:pt idx="820">
                  <c:v>40098.120138888888</c:v>
                </c:pt>
                <c:pt idx="821">
                  <c:v>40098.120173611111</c:v>
                </c:pt>
                <c:pt idx="822">
                  <c:v>40098.120208333334</c:v>
                </c:pt>
                <c:pt idx="823">
                  <c:v>40098.120243055557</c:v>
                </c:pt>
                <c:pt idx="824">
                  <c:v>40098.12027777778</c:v>
                </c:pt>
                <c:pt idx="825">
                  <c:v>40098.120312500003</c:v>
                </c:pt>
                <c:pt idx="826">
                  <c:v>40098.120347222219</c:v>
                </c:pt>
                <c:pt idx="827">
                  <c:v>40098.120381944442</c:v>
                </c:pt>
                <c:pt idx="828">
                  <c:v>40098.120416666665</c:v>
                </c:pt>
                <c:pt idx="829">
                  <c:v>40098.120451388888</c:v>
                </c:pt>
                <c:pt idx="830">
                  <c:v>40098.120486111111</c:v>
                </c:pt>
                <c:pt idx="831">
                  <c:v>40098.120520833334</c:v>
                </c:pt>
                <c:pt idx="832">
                  <c:v>40098.120555555557</c:v>
                </c:pt>
                <c:pt idx="833">
                  <c:v>40098.12059027778</c:v>
                </c:pt>
                <c:pt idx="834">
                  <c:v>40098.120625000003</c:v>
                </c:pt>
                <c:pt idx="835">
                  <c:v>40098.120659722219</c:v>
                </c:pt>
                <c:pt idx="836">
                  <c:v>40098.120694444442</c:v>
                </c:pt>
                <c:pt idx="837">
                  <c:v>40098.120729166665</c:v>
                </c:pt>
                <c:pt idx="838">
                  <c:v>40098.120763888888</c:v>
                </c:pt>
                <c:pt idx="839">
                  <c:v>40098.120798611111</c:v>
                </c:pt>
                <c:pt idx="840">
                  <c:v>40098.120833333334</c:v>
                </c:pt>
                <c:pt idx="841">
                  <c:v>40098.120868055557</c:v>
                </c:pt>
                <c:pt idx="842">
                  <c:v>40098.12090277778</c:v>
                </c:pt>
                <c:pt idx="843">
                  <c:v>40098.120937500003</c:v>
                </c:pt>
                <c:pt idx="844">
                  <c:v>40098.120972222219</c:v>
                </c:pt>
                <c:pt idx="845">
                  <c:v>40098.121006944442</c:v>
                </c:pt>
                <c:pt idx="846">
                  <c:v>40098.121041666665</c:v>
                </c:pt>
                <c:pt idx="847">
                  <c:v>40098.121076388888</c:v>
                </c:pt>
                <c:pt idx="848">
                  <c:v>40098.121111111112</c:v>
                </c:pt>
                <c:pt idx="849">
                  <c:v>40098.121145833335</c:v>
                </c:pt>
                <c:pt idx="850">
                  <c:v>40098.121180555558</c:v>
                </c:pt>
                <c:pt idx="851">
                  <c:v>40098.121215277781</c:v>
                </c:pt>
                <c:pt idx="852">
                  <c:v>40098.121249999997</c:v>
                </c:pt>
                <c:pt idx="853">
                  <c:v>40098.12128472222</c:v>
                </c:pt>
                <c:pt idx="854">
                  <c:v>40098.121319444443</c:v>
                </c:pt>
                <c:pt idx="855">
                  <c:v>40098.121354166666</c:v>
                </c:pt>
                <c:pt idx="856">
                  <c:v>40098.121388888889</c:v>
                </c:pt>
                <c:pt idx="857">
                  <c:v>40098.121423611112</c:v>
                </c:pt>
                <c:pt idx="858">
                  <c:v>40098.121458333335</c:v>
                </c:pt>
                <c:pt idx="859">
                  <c:v>40098.121493055558</c:v>
                </c:pt>
                <c:pt idx="860">
                  <c:v>40098.121527777781</c:v>
                </c:pt>
                <c:pt idx="861">
                  <c:v>40098.121562499997</c:v>
                </c:pt>
                <c:pt idx="862">
                  <c:v>40098.12159722222</c:v>
                </c:pt>
                <c:pt idx="863">
                  <c:v>40098.121631944443</c:v>
                </c:pt>
                <c:pt idx="864">
                  <c:v>40098.121666666666</c:v>
                </c:pt>
                <c:pt idx="865">
                  <c:v>40098.121701388889</c:v>
                </c:pt>
                <c:pt idx="866">
                  <c:v>40098.121736111112</c:v>
                </c:pt>
                <c:pt idx="867">
                  <c:v>40098.121770833335</c:v>
                </c:pt>
                <c:pt idx="868">
                  <c:v>40098.121805555558</c:v>
                </c:pt>
                <c:pt idx="869">
                  <c:v>40098.121840277781</c:v>
                </c:pt>
                <c:pt idx="870">
                  <c:v>40098.121874999997</c:v>
                </c:pt>
                <c:pt idx="871">
                  <c:v>40098.12190972222</c:v>
                </c:pt>
                <c:pt idx="872">
                  <c:v>40098.121944444443</c:v>
                </c:pt>
                <c:pt idx="873">
                  <c:v>40098.121979166666</c:v>
                </c:pt>
                <c:pt idx="874">
                  <c:v>40098.122013888889</c:v>
                </c:pt>
                <c:pt idx="875">
                  <c:v>40098.122048611112</c:v>
                </c:pt>
                <c:pt idx="876">
                  <c:v>40098.122083333335</c:v>
                </c:pt>
                <c:pt idx="877">
                  <c:v>40098.122118055559</c:v>
                </c:pt>
                <c:pt idx="878">
                  <c:v>40098.122152777774</c:v>
                </c:pt>
                <c:pt idx="879">
                  <c:v>40098.122187499997</c:v>
                </c:pt>
                <c:pt idx="880">
                  <c:v>40098.12222222222</c:v>
                </c:pt>
                <c:pt idx="881">
                  <c:v>40098.122256944444</c:v>
                </c:pt>
                <c:pt idx="882">
                  <c:v>40098.122291666667</c:v>
                </c:pt>
                <c:pt idx="883">
                  <c:v>40098.12232638889</c:v>
                </c:pt>
                <c:pt idx="884">
                  <c:v>40098.122361111113</c:v>
                </c:pt>
                <c:pt idx="885">
                  <c:v>40098.122395833336</c:v>
                </c:pt>
                <c:pt idx="886">
                  <c:v>40098.122430555559</c:v>
                </c:pt>
                <c:pt idx="887">
                  <c:v>40098.122465277775</c:v>
                </c:pt>
                <c:pt idx="888">
                  <c:v>40098.122499999998</c:v>
                </c:pt>
                <c:pt idx="889">
                  <c:v>40098.122534722221</c:v>
                </c:pt>
                <c:pt idx="890">
                  <c:v>40098.122569444444</c:v>
                </c:pt>
                <c:pt idx="891">
                  <c:v>40098.122604166667</c:v>
                </c:pt>
                <c:pt idx="892">
                  <c:v>40098.12263888889</c:v>
                </c:pt>
                <c:pt idx="893">
                  <c:v>40098.122673611113</c:v>
                </c:pt>
                <c:pt idx="894">
                  <c:v>40098.122708333336</c:v>
                </c:pt>
                <c:pt idx="895">
                  <c:v>40098.122743055559</c:v>
                </c:pt>
                <c:pt idx="896">
                  <c:v>40098.122777777775</c:v>
                </c:pt>
                <c:pt idx="897">
                  <c:v>40098.122812499998</c:v>
                </c:pt>
                <c:pt idx="898">
                  <c:v>40098.122847222221</c:v>
                </c:pt>
                <c:pt idx="899">
                  <c:v>40098.122881944444</c:v>
                </c:pt>
                <c:pt idx="900">
                  <c:v>40098.122916666667</c:v>
                </c:pt>
                <c:pt idx="901">
                  <c:v>40098.12295138889</c:v>
                </c:pt>
                <c:pt idx="902">
                  <c:v>40098.122986111113</c:v>
                </c:pt>
                <c:pt idx="903">
                  <c:v>40098.123020833336</c:v>
                </c:pt>
                <c:pt idx="904">
                  <c:v>40098.123055555552</c:v>
                </c:pt>
                <c:pt idx="905">
                  <c:v>40098.123090277775</c:v>
                </c:pt>
                <c:pt idx="906">
                  <c:v>40098.123124999998</c:v>
                </c:pt>
                <c:pt idx="907">
                  <c:v>40098.123159722221</c:v>
                </c:pt>
                <c:pt idx="908">
                  <c:v>40098.123194444444</c:v>
                </c:pt>
                <c:pt idx="909">
                  <c:v>40098.123229166667</c:v>
                </c:pt>
                <c:pt idx="910">
                  <c:v>40098.123263888891</c:v>
                </c:pt>
                <c:pt idx="911">
                  <c:v>40098.123298611114</c:v>
                </c:pt>
                <c:pt idx="912">
                  <c:v>40098.123333333337</c:v>
                </c:pt>
                <c:pt idx="913">
                  <c:v>40098.123368055552</c:v>
                </c:pt>
                <c:pt idx="914">
                  <c:v>40098.123402777775</c:v>
                </c:pt>
                <c:pt idx="915">
                  <c:v>40098.123437499999</c:v>
                </c:pt>
                <c:pt idx="916">
                  <c:v>40098.123472222222</c:v>
                </c:pt>
                <c:pt idx="917">
                  <c:v>40098.123506944445</c:v>
                </c:pt>
                <c:pt idx="918">
                  <c:v>40098.123541666668</c:v>
                </c:pt>
                <c:pt idx="919">
                  <c:v>40098.123576388891</c:v>
                </c:pt>
                <c:pt idx="920">
                  <c:v>40098.123611111114</c:v>
                </c:pt>
                <c:pt idx="921">
                  <c:v>40098.123645833337</c:v>
                </c:pt>
                <c:pt idx="922">
                  <c:v>40098.123680555553</c:v>
                </c:pt>
                <c:pt idx="923">
                  <c:v>40098.123715277776</c:v>
                </c:pt>
                <c:pt idx="924">
                  <c:v>40098.123749999999</c:v>
                </c:pt>
                <c:pt idx="925">
                  <c:v>40098.123784722222</c:v>
                </c:pt>
                <c:pt idx="926">
                  <c:v>40098.123819444445</c:v>
                </c:pt>
                <c:pt idx="927">
                  <c:v>40098.123854166668</c:v>
                </c:pt>
                <c:pt idx="928">
                  <c:v>40098.123888888891</c:v>
                </c:pt>
                <c:pt idx="929">
                  <c:v>40098.123923611114</c:v>
                </c:pt>
                <c:pt idx="930">
                  <c:v>40098.12395833333</c:v>
                </c:pt>
                <c:pt idx="931">
                  <c:v>40098.123993055553</c:v>
                </c:pt>
                <c:pt idx="932">
                  <c:v>40098.124027777776</c:v>
                </c:pt>
                <c:pt idx="933">
                  <c:v>40098.124062499999</c:v>
                </c:pt>
                <c:pt idx="934">
                  <c:v>40098.124097222222</c:v>
                </c:pt>
                <c:pt idx="935">
                  <c:v>40098.124131944445</c:v>
                </c:pt>
                <c:pt idx="936">
                  <c:v>40098.124166666668</c:v>
                </c:pt>
                <c:pt idx="937">
                  <c:v>40098.124201388891</c:v>
                </c:pt>
                <c:pt idx="938">
                  <c:v>40098.124236111114</c:v>
                </c:pt>
                <c:pt idx="939">
                  <c:v>40098.12427083333</c:v>
                </c:pt>
                <c:pt idx="940">
                  <c:v>40098.124305555553</c:v>
                </c:pt>
                <c:pt idx="941">
                  <c:v>40098.124340277776</c:v>
                </c:pt>
                <c:pt idx="942">
                  <c:v>40098.124374999999</c:v>
                </c:pt>
                <c:pt idx="943">
                  <c:v>40098.124409722222</c:v>
                </c:pt>
                <c:pt idx="944">
                  <c:v>40098.124444444446</c:v>
                </c:pt>
                <c:pt idx="945">
                  <c:v>40098.124479166669</c:v>
                </c:pt>
                <c:pt idx="946">
                  <c:v>40098.124513888892</c:v>
                </c:pt>
                <c:pt idx="947">
                  <c:v>40098.124548611115</c:v>
                </c:pt>
                <c:pt idx="948">
                  <c:v>40098.124583333331</c:v>
                </c:pt>
                <c:pt idx="949">
                  <c:v>40098.124618055554</c:v>
                </c:pt>
                <c:pt idx="950">
                  <c:v>40098.124652777777</c:v>
                </c:pt>
                <c:pt idx="951">
                  <c:v>40098.1246875</c:v>
                </c:pt>
                <c:pt idx="952">
                  <c:v>40098.124722222223</c:v>
                </c:pt>
                <c:pt idx="953">
                  <c:v>40098.124756944446</c:v>
                </c:pt>
                <c:pt idx="954">
                  <c:v>40098.124791666669</c:v>
                </c:pt>
                <c:pt idx="955">
                  <c:v>40098.124826388892</c:v>
                </c:pt>
                <c:pt idx="956">
                  <c:v>40098.124861111108</c:v>
                </c:pt>
                <c:pt idx="957">
                  <c:v>40098.124895833331</c:v>
                </c:pt>
                <c:pt idx="958">
                  <c:v>40098.124930555554</c:v>
                </c:pt>
                <c:pt idx="959">
                  <c:v>40098.124965277777</c:v>
                </c:pt>
                <c:pt idx="960">
                  <c:v>40098.125</c:v>
                </c:pt>
                <c:pt idx="961">
                  <c:v>40098.125034722223</c:v>
                </c:pt>
                <c:pt idx="962">
                  <c:v>40098.125069444446</c:v>
                </c:pt>
                <c:pt idx="963">
                  <c:v>40098.125104166669</c:v>
                </c:pt>
                <c:pt idx="964">
                  <c:v>40098.125138888892</c:v>
                </c:pt>
                <c:pt idx="965">
                  <c:v>40098.125173611108</c:v>
                </c:pt>
                <c:pt idx="966">
                  <c:v>40098.125208333331</c:v>
                </c:pt>
                <c:pt idx="967">
                  <c:v>40098.125243055554</c:v>
                </c:pt>
                <c:pt idx="968">
                  <c:v>40098.125277777777</c:v>
                </c:pt>
                <c:pt idx="969">
                  <c:v>40098.1253125</c:v>
                </c:pt>
                <c:pt idx="970">
                  <c:v>40098.125347222223</c:v>
                </c:pt>
                <c:pt idx="971">
                  <c:v>40098.125381944446</c:v>
                </c:pt>
                <c:pt idx="972">
                  <c:v>40098.125416666669</c:v>
                </c:pt>
                <c:pt idx="973">
                  <c:v>40098.125451388885</c:v>
                </c:pt>
                <c:pt idx="974">
                  <c:v>40098.125486111108</c:v>
                </c:pt>
                <c:pt idx="975">
                  <c:v>40098.125520833331</c:v>
                </c:pt>
                <c:pt idx="976">
                  <c:v>40098.125555555554</c:v>
                </c:pt>
                <c:pt idx="977">
                  <c:v>40098.125590277778</c:v>
                </c:pt>
                <c:pt idx="978">
                  <c:v>40098.125625000001</c:v>
                </c:pt>
                <c:pt idx="979">
                  <c:v>40098.125659722224</c:v>
                </c:pt>
                <c:pt idx="980">
                  <c:v>40098.125694444447</c:v>
                </c:pt>
                <c:pt idx="981">
                  <c:v>40098.12572916667</c:v>
                </c:pt>
                <c:pt idx="982">
                  <c:v>40098.125763888886</c:v>
                </c:pt>
                <c:pt idx="983">
                  <c:v>40098.125798611109</c:v>
                </c:pt>
                <c:pt idx="984">
                  <c:v>40098.125833333332</c:v>
                </c:pt>
                <c:pt idx="985">
                  <c:v>40098.125868055555</c:v>
                </c:pt>
                <c:pt idx="986">
                  <c:v>40098.125902777778</c:v>
                </c:pt>
                <c:pt idx="987">
                  <c:v>40098.125937500001</c:v>
                </c:pt>
                <c:pt idx="988">
                  <c:v>40098.125972222224</c:v>
                </c:pt>
                <c:pt idx="989">
                  <c:v>40098.126006944447</c:v>
                </c:pt>
                <c:pt idx="990">
                  <c:v>40098.12604166667</c:v>
                </c:pt>
                <c:pt idx="991">
                  <c:v>40098.126076388886</c:v>
                </c:pt>
                <c:pt idx="992">
                  <c:v>40098.126111111109</c:v>
                </c:pt>
                <c:pt idx="993">
                  <c:v>40098.126145833332</c:v>
                </c:pt>
                <c:pt idx="994">
                  <c:v>40098.126180555555</c:v>
                </c:pt>
                <c:pt idx="995">
                  <c:v>40098.126215277778</c:v>
                </c:pt>
                <c:pt idx="996">
                  <c:v>40098.126250000001</c:v>
                </c:pt>
                <c:pt idx="997">
                  <c:v>40098.126284722224</c:v>
                </c:pt>
                <c:pt idx="998">
                  <c:v>40098.126319444447</c:v>
                </c:pt>
                <c:pt idx="999">
                  <c:v>40098.126354166663</c:v>
                </c:pt>
                <c:pt idx="1000">
                  <c:v>40098.126388888886</c:v>
                </c:pt>
                <c:pt idx="1001">
                  <c:v>40098.126423611109</c:v>
                </c:pt>
                <c:pt idx="1002">
                  <c:v>40098.126458333332</c:v>
                </c:pt>
                <c:pt idx="1003">
                  <c:v>40098.126493055555</c:v>
                </c:pt>
                <c:pt idx="1004">
                  <c:v>40098.126527777778</c:v>
                </c:pt>
                <c:pt idx="1005">
                  <c:v>40098.126562500001</c:v>
                </c:pt>
                <c:pt idx="1006">
                  <c:v>40098.126597222225</c:v>
                </c:pt>
                <c:pt idx="1007">
                  <c:v>40098.126631944448</c:v>
                </c:pt>
                <c:pt idx="1008">
                  <c:v>40098.126666666663</c:v>
                </c:pt>
                <c:pt idx="1009">
                  <c:v>40098.126701388886</c:v>
                </c:pt>
                <c:pt idx="1010">
                  <c:v>40098.126736111109</c:v>
                </c:pt>
                <c:pt idx="1011">
                  <c:v>40098.126770833333</c:v>
                </c:pt>
                <c:pt idx="1012">
                  <c:v>40098.126805555556</c:v>
                </c:pt>
                <c:pt idx="1013">
                  <c:v>40098.126840277779</c:v>
                </c:pt>
                <c:pt idx="1014">
                  <c:v>40098.126875000002</c:v>
                </c:pt>
                <c:pt idx="1015">
                  <c:v>40098.126909722225</c:v>
                </c:pt>
                <c:pt idx="1016">
                  <c:v>40098.126944444448</c:v>
                </c:pt>
                <c:pt idx="1017">
                  <c:v>40098.126979166664</c:v>
                </c:pt>
                <c:pt idx="1018">
                  <c:v>40098.127013888887</c:v>
                </c:pt>
                <c:pt idx="1019">
                  <c:v>40098.12704861111</c:v>
                </c:pt>
                <c:pt idx="1020">
                  <c:v>40098.127083333333</c:v>
                </c:pt>
                <c:pt idx="1021">
                  <c:v>40098.127118055556</c:v>
                </c:pt>
                <c:pt idx="1022">
                  <c:v>40098.127152777779</c:v>
                </c:pt>
                <c:pt idx="1023">
                  <c:v>40098.127187500002</c:v>
                </c:pt>
                <c:pt idx="1024">
                  <c:v>40098.127222222225</c:v>
                </c:pt>
                <c:pt idx="1025">
                  <c:v>40098.127256944441</c:v>
                </c:pt>
                <c:pt idx="1026">
                  <c:v>40098.127291666664</c:v>
                </c:pt>
                <c:pt idx="1027">
                  <c:v>40098.127326388887</c:v>
                </c:pt>
                <c:pt idx="1028">
                  <c:v>40098.12736111111</c:v>
                </c:pt>
                <c:pt idx="1029">
                  <c:v>40098.127395833333</c:v>
                </c:pt>
                <c:pt idx="1030">
                  <c:v>40098.127430555556</c:v>
                </c:pt>
                <c:pt idx="1031">
                  <c:v>40098.127465277779</c:v>
                </c:pt>
                <c:pt idx="1032">
                  <c:v>40098.127500000002</c:v>
                </c:pt>
                <c:pt idx="1033">
                  <c:v>40098.127534722225</c:v>
                </c:pt>
                <c:pt idx="1034">
                  <c:v>40098.127569444441</c:v>
                </c:pt>
                <c:pt idx="1035">
                  <c:v>40098.127604166664</c:v>
                </c:pt>
                <c:pt idx="1036">
                  <c:v>40098.127638888887</c:v>
                </c:pt>
                <c:pt idx="1037">
                  <c:v>40098.12767361111</c:v>
                </c:pt>
                <c:pt idx="1038">
                  <c:v>40098.127708333333</c:v>
                </c:pt>
                <c:pt idx="1039">
                  <c:v>40098.127743055556</c:v>
                </c:pt>
                <c:pt idx="1040">
                  <c:v>40098.12777777778</c:v>
                </c:pt>
                <c:pt idx="1041">
                  <c:v>40098.127812500003</c:v>
                </c:pt>
                <c:pt idx="1042">
                  <c:v>40098.127847222226</c:v>
                </c:pt>
                <c:pt idx="1043">
                  <c:v>40098.127881944441</c:v>
                </c:pt>
                <c:pt idx="1044">
                  <c:v>40098.127916666665</c:v>
                </c:pt>
                <c:pt idx="1045">
                  <c:v>40098.127951388888</c:v>
                </c:pt>
                <c:pt idx="1046">
                  <c:v>40098.127986111111</c:v>
                </c:pt>
                <c:pt idx="1047">
                  <c:v>40098.128020833334</c:v>
                </c:pt>
                <c:pt idx="1048">
                  <c:v>40098.128055555557</c:v>
                </c:pt>
                <c:pt idx="1049">
                  <c:v>40098.12809027778</c:v>
                </c:pt>
                <c:pt idx="1050">
                  <c:v>40098.128125000003</c:v>
                </c:pt>
                <c:pt idx="1051">
                  <c:v>40098.128159722219</c:v>
                </c:pt>
                <c:pt idx="1052">
                  <c:v>40098.128194444442</c:v>
                </c:pt>
                <c:pt idx="1053">
                  <c:v>40098.128229166665</c:v>
                </c:pt>
                <c:pt idx="1054">
                  <c:v>40098.128263888888</c:v>
                </c:pt>
                <c:pt idx="1055">
                  <c:v>40098.128298611111</c:v>
                </c:pt>
                <c:pt idx="1056">
                  <c:v>40098.128333333334</c:v>
                </c:pt>
                <c:pt idx="1057">
                  <c:v>40098.128368055557</c:v>
                </c:pt>
                <c:pt idx="1058">
                  <c:v>40098.12840277778</c:v>
                </c:pt>
                <c:pt idx="1059">
                  <c:v>40098.128437500003</c:v>
                </c:pt>
                <c:pt idx="1060">
                  <c:v>40098.128472222219</c:v>
                </c:pt>
                <c:pt idx="1061">
                  <c:v>40098.128506944442</c:v>
                </c:pt>
                <c:pt idx="1062">
                  <c:v>40098.128541666665</c:v>
                </c:pt>
                <c:pt idx="1063">
                  <c:v>40098.128576388888</c:v>
                </c:pt>
                <c:pt idx="1064">
                  <c:v>40098.128611111111</c:v>
                </c:pt>
                <c:pt idx="1065">
                  <c:v>40098.128645833334</c:v>
                </c:pt>
                <c:pt idx="1066">
                  <c:v>40098.128680555557</c:v>
                </c:pt>
                <c:pt idx="1067">
                  <c:v>40098.12871527778</c:v>
                </c:pt>
                <c:pt idx="1068">
                  <c:v>40098.128750000003</c:v>
                </c:pt>
                <c:pt idx="1069">
                  <c:v>40098.128784722219</c:v>
                </c:pt>
                <c:pt idx="1070">
                  <c:v>40098.128819444442</c:v>
                </c:pt>
                <c:pt idx="1071">
                  <c:v>40098.128854166665</c:v>
                </c:pt>
                <c:pt idx="1072">
                  <c:v>40098.128888888888</c:v>
                </c:pt>
                <c:pt idx="1073">
                  <c:v>40098.128923611112</c:v>
                </c:pt>
                <c:pt idx="1074">
                  <c:v>40098.128958333335</c:v>
                </c:pt>
                <c:pt idx="1075">
                  <c:v>40098.128993055558</c:v>
                </c:pt>
                <c:pt idx="1076">
                  <c:v>40098.129027777781</c:v>
                </c:pt>
                <c:pt idx="1077">
                  <c:v>40098.129062499997</c:v>
                </c:pt>
                <c:pt idx="1078">
                  <c:v>40098.12909722222</c:v>
                </c:pt>
                <c:pt idx="1079">
                  <c:v>40098.129131944443</c:v>
                </c:pt>
                <c:pt idx="1080">
                  <c:v>40098.129166666666</c:v>
                </c:pt>
                <c:pt idx="1081">
                  <c:v>40098.129201388889</c:v>
                </c:pt>
                <c:pt idx="1082">
                  <c:v>40098.129236111112</c:v>
                </c:pt>
                <c:pt idx="1083">
                  <c:v>40098.129270833335</c:v>
                </c:pt>
                <c:pt idx="1084">
                  <c:v>40098.129305555558</c:v>
                </c:pt>
                <c:pt idx="1085">
                  <c:v>40098.129340277781</c:v>
                </c:pt>
                <c:pt idx="1086">
                  <c:v>40098.129374999997</c:v>
                </c:pt>
                <c:pt idx="1087">
                  <c:v>40098.12940972222</c:v>
                </c:pt>
                <c:pt idx="1088">
                  <c:v>40098.129444444443</c:v>
                </c:pt>
                <c:pt idx="1089">
                  <c:v>40098.129479166666</c:v>
                </c:pt>
                <c:pt idx="1090">
                  <c:v>40098.129513888889</c:v>
                </c:pt>
                <c:pt idx="1091">
                  <c:v>40098.129548611112</c:v>
                </c:pt>
                <c:pt idx="1092">
                  <c:v>40098.129583333335</c:v>
                </c:pt>
                <c:pt idx="1093">
                  <c:v>40098.129618055558</c:v>
                </c:pt>
                <c:pt idx="1094">
                  <c:v>40098.129652777781</c:v>
                </c:pt>
                <c:pt idx="1095">
                  <c:v>40098.129687499997</c:v>
                </c:pt>
                <c:pt idx="1096">
                  <c:v>40098.12972222222</c:v>
                </c:pt>
                <c:pt idx="1097">
                  <c:v>40098.129756944443</c:v>
                </c:pt>
                <c:pt idx="1098">
                  <c:v>40098.129791666666</c:v>
                </c:pt>
                <c:pt idx="1099">
                  <c:v>40098.129826388889</c:v>
                </c:pt>
                <c:pt idx="1100">
                  <c:v>40098.129861111112</c:v>
                </c:pt>
                <c:pt idx="1101">
                  <c:v>40098.129895833335</c:v>
                </c:pt>
                <c:pt idx="1102">
                  <c:v>40098.129930555559</c:v>
                </c:pt>
                <c:pt idx="1103">
                  <c:v>40098.129965277774</c:v>
                </c:pt>
                <c:pt idx="1104">
                  <c:v>40098.129999999997</c:v>
                </c:pt>
                <c:pt idx="1105">
                  <c:v>40098.13003472222</c:v>
                </c:pt>
                <c:pt idx="1106">
                  <c:v>40098.130069444444</c:v>
                </c:pt>
                <c:pt idx="1107">
                  <c:v>40098.130104166667</c:v>
                </c:pt>
                <c:pt idx="1108">
                  <c:v>40098.13013888889</c:v>
                </c:pt>
                <c:pt idx="1109">
                  <c:v>40098.130173611113</c:v>
                </c:pt>
                <c:pt idx="1110">
                  <c:v>40098.130208333336</c:v>
                </c:pt>
                <c:pt idx="1111">
                  <c:v>40098.130243055559</c:v>
                </c:pt>
                <c:pt idx="1112">
                  <c:v>40098.130277777775</c:v>
                </c:pt>
                <c:pt idx="1113">
                  <c:v>40098.130312499998</c:v>
                </c:pt>
                <c:pt idx="1114">
                  <c:v>40098.130347222221</c:v>
                </c:pt>
                <c:pt idx="1115">
                  <c:v>40098.130381944444</c:v>
                </c:pt>
                <c:pt idx="1116">
                  <c:v>40098.130416666667</c:v>
                </c:pt>
                <c:pt idx="1117">
                  <c:v>40098.13045138889</c:v>
                </c:pt>
                <c:pt idx="1118">
                  <c:v>40098.130486111113</c:v>
                </c:pt>
                <c:pt idx="1119">
                  <c:v>40098.130520833336</c:v>
                </c:pt>
                <c:pt idx="1120">
                  <c:v>40098.130555555559</c:v>
                </c:pt>
                <c:pt idx="1121">
                  <c:v>40098.130590277775</c:v>
                </c:pt>
                <c:pt idx="1122">
                  <c:v>40098.130624999998</c:v>
                </c:pt>
                <c:pt idx="1123">
                  <c:v>40098.130659722221</c:v>
                </c:pt>
                <c:pt idx="1124">
                  <c:v>40098.130694444444</c:v>
                </c:pt>
                <c:pt idx="1125">
                  <c:v>40098.130729166667</c:v>
                </c:pt>
                <c:pt idx="1126">
                  <c:v>40098.13076388889</c:v>
                </c:pt>
                <c:pt idx="1127">
                  <c:v>40098.130798611113</c:v>
                </c:pt>
                <c:pt idx="1128">
                  <c:v>40098.130833333336</c:v>
                </c:pt>
                <c:pt idx="1129">
                  <c:v>40098.130868055552</c:v>
                </c:pt>
                <c:pt idx="1130">
                  <c:v>40098.130902777775</c:v>
                </c:pt>
                <c:pt idx="1131">
                  <c:v>40098.130937499998</c:v>
                </c:pt>
                <c:pt idx="1132">
                  <c:v>40098.130972222221</c:v>
                </c:pt>
                <c:pt idx="1133">
                  <c:v>40098.131006944444</c:v>
                </c:pt>
                <c:pt idx="1134">
                  <c:v>40098.131041666667</c:v>
                </c:pt>
                <c:pt idx="1135">
                  <c:v>40098.131076388891</c:v>
                </c:pt>
                <c:pt idx="1136">
                  <c:v>40098.131111111114</c:v>
                </c:pt>
                <c:pt idx="1137">
                  <c:v>40098.131145833337</c:v>
                </c:pt>
                <c:pt idx="1138">
                  <c:v>40098.131180555552</c:v>
                </c:pt>
                <c:pt idx="1139">
                  <c:v>40098.131215277775</c:v>
                </c:pt>
                <c:pt idx="1140">
                  <c:v>40098.131249999999</c:v>
                </c:pt>
                <c:pt idx="1141">
                  <c:v>40098.131284722222</c:v>
                </c:pt>
                <c:pt idx="1142">
                  <c:v>40098.131319444445</c:v>
                </c:pt>
                <c:pt idx="1143">
                  <c:v>40098.131354166668</c:v>
                </c:pt>
                <c:pt idx="1144">
                  <c:v>40098.131388888891</c:v>
                </c:pt>
                <c:pt idx="1145">
                  <c:v>40098.131423611114</c:v>
                </c:pt>
                <c:pt idx="1146">
                  <c:v>40098.131458333337</c:v>
                </c:pt>
                <c:pt idx="1147">
                  <c:v>40098.131493055553</c:v>
                </c:pt>
                <c:pt idx="1148">
                  <c:v>40098.131527777776</c:v>
                </c:pt>
                <c:pt idx="1149">
                  <c:v>40098.131562499999</c:v>
                </c:pt>
                <c:pt idx="1150">
                  <c:v>40098.131597222222</c:v>
                </c:pt>
                <c:pt idx="1151">
                  <c:v>40098.131631944445</c:v>
                </c:pt>
                <c:pt idx="1152">
                  <c:v>40098.131666666668</c:v>
                </c:pt>
                <c:pt idx="1153">
                  <c:v>40098.131701388891</c:v>
                </c:pt>
                <c:pt idx="1154">
                  <c:v>40098.131736111114</c:v>
                </c:pt>
                <c:pt idx="1155">
                  <c:v>40098.13177083333</c:v>
                </c:pt>
                <c:pt idx="1156">
                  <c:v>40098.131805555553</c:v>
                </c:pt>
                <c:pt idx="1157">
                  <c:v>40098.131840277776</c:v>
                </c:pt>
                <c:pt idx="1158">
                  <c:v>40098.131874999999</c:v>
                </c:pt>
                <c:pt idx="1159">
                  <c:v>40098.131909722222</c:v>
                </c:pt>
                <c:pt idx="1160">
                  <c:v>40098.131944444445</c:v>
                </c:pt>
                <c:pt idx="1161">
                  <c:v>40098.131979166668</c:v>
                </c:pt>
                <c:pt idx="1162">
                  <c:v>40098.132013888891</c:v>
                </c:pt>
                <c:pt idx="1163">
                  <c:v>40098.132048611114</c:v>
                </c:pt>
                <c:pt idx="1164">
                  <c:v>40098.13208333333</c:v>
                </c:pt>
                <c:pt idx="1165">
                  <c:v>40098.132118055553</c:v>
                </c:pt>
                <c:pt idx="1166">
                  <c:v>40098.132152777776</c:v>
                </c:pt>
                <c:pt idx="1167">
                  <c:v>40098.132187499999</c:v>
                </c:pt>
                <c:pt idx="1168">
                  <c:v>40098.132222222222</c:v>
                </c:pt>
                <c:pt idx="1169">
                  <c:v>40098.132256944446</c:v>
                </c:pt>
                <c:pt idx="1170">
                  <c:v>40098.132291666669</c:v>
                </c:pt>
                <c:pt idx="1171">
                  <c:v>40098.132326388892</c:v>
                </c:pt>
                <c:pt idx="1172">
                  <c:v>40098.132361111115</c:v>
                </c:pt>
                <c:pt idx="1173">
                  <c:v>40098.132395833331</c:v>
                </c:pt>
                <c:pt idx="1174">
                  <c:v>40098.132430555554</c:v>
                </c:pt>
                <c:pt idx="1175">
                  <c:v>40098.132465277777</c:v>
                </c:pt>
                <c:pt idx="1176">
                  <c:v>40098.1325</c:v>
                </c:pt>
                <c:pt idx="1177">
                  <c:v>40098.132534722223</c:v>
                </c:pt>
                <c:pt idx="1178">
                  <c:v>40098.132569444446</c:v>
                </c:pt>
                <c:pt idx="1179">
                  <c:v>40098.132604166669</c:v>
                </c:pt>
                <c:pt idx="1180">
                  <c:v>40098.132638888892</c:v>
                </c:pt>
                <c:pt idx="1181">
                  <c:v>40098.132673611108</c:v>
                </c:pt>
                <c:pt idx="1182">
                  <c:v>40098.132708333331</c:v>
                </c:pt>
                <c:pt idx="1183">
                  <c:v>40098.132743055554</c:v>
                </c:pt>
                <c:pt idx="1184">
                  <c:v>40098.132777777777</c:v>
                </c:pt>
                <c:pt idx="1185">
                  <c:v>40098.1328125</c:v>
                </c:pt>
                <c:pt idx="1186">
                  <c:v>40098.132847222223</c:v>
                </c:pt>
                <c:pt idx="1187">
                  <c:v>40098.132881944446</c:v>
                </c:pt>
                <c:pt idx="1188">
                  <c:v>40098.132916666669</c:v>
                </c:pt>
                <c:pt idx="1189">
                  <c:v>40098.132951388892</c:v>
                </c:pt>
                <c:pt idx="1190">
                  <c:v>40098.132986111108</c:v>
                </c:pt>
                <c:pt idx="1191">
                  <c:v>40098.133020833331</c:v>
                </c:pt>
                <c:pt idx="1192">
                  <c:v>40098.133055555554</c:v>
                </c:pt>
                <c:pt idx="1193">
                  <c:v>40098.133090277777</c:v>
                </c:pt>
                <c:pt idx="1194">
                  <c:v>40098.133125</c:v>
                </c:pt>
                <c:pt idx="1195">
                  <c:v>40098.133159722223</c:v>
                </c:pt>
                <c:pt idx="1196">
                  <c:v>40098.133194444446</c:v>
                </c:pt>
                <c:pt idx="1197">
                  <c:v>40098.133229166669</c:v>
                </c:pt>
                <c:pt idx="1198">
                  <c:v>40098.133263888885</c:v>
                </c:pt>
                <c:pt idx="1199">
                  <c:v>40098.133298611108</c:v>
                </c:pt>
                <c:pt idx="1200">
                  <c:v>40098.133333333331</c:v>
                </c:pt>
              </c:numCache>
            </c:numRef>
          </c:cat>
          <c:val>
            <c:numRef>
              <c:f>Data!$B$6:$B$1206</c:f>
              <c:numCache>
                <c:formatCode>General</c:formatCode>
                <c:ptCount val="1201"/>
                <c:pt idx="0">
                  <c:v>59.980998992919922</c:v>
                </c:pt>
                <c:pt idx="1">
                  <c:v>59.979999542236328</c:v>
                </c:pt>
                <c:pt idx="2">
                  <c:v>59.981998443603516</c:v>
                </c:pt>
                <c:pt idx="3">
                  <c:v>59.980998992919922</c:v>
                </c:pt>
                <c:pt idx="4">
                  <c:v>59.980998992919922</c:v>
                </c:pt>
                <c:pt idx="5">
                  <c:v>59.981998443603516</c:v>
                </c:pt>
                <c:pt idx="6">
                  <c:v>59.979000091552734</c:v>
                </c:pt>
                <c:pt idx="7">
                  <c:v>59.979999542236328</c:v>
                </c:pt>
                <c:pt idx="8">
                  <c:v>59.983001708984375</c:v>
                </c:pt>
                <c:pt idx="9">
                  <c:v>59.986000061035156</c:v>
                </c:pt>
                <c:pt idx="10">
                  <c:v>59.979999542236328</c:v>
                </c:pt>
                <c:pt idx="11">
                  <c:v>59.976001739501953</c:v>
                </c:pt>
                <c:pt idx="12">
                  <c:v>59.979000091552734</c:v>
                </c:pt>
                <c:pt idx="13">
                  <c:v>59.980998992919922</c:v>
                </c:pt>
                <c:pt idx="14">
                  <c:v>59.98699951171875</c:v>
                </c:pt>
                <c:pt idx="15">
                  <c:v>59.990001678466797</c:v>
                </c:pt>
                <c:pt idx="16">
                  <c:v>59.993999481201172</c:v>
                </c:pt>
                <c:pt idx="17">
                  <c:v>59.994998931884766</c:v>
                </c:pt>
                <c:pt idx="18">
                  <c:v>59.994998931884766</c:v>
                </c:pt>
                <c:pt idx="19">
                  <c:v>59.994998931884766</c:v>
                </c:pt>
                <c:pt idx="20">
                  <c:v>59.993999481201172</c:v>
                </c:pt>
                <c:pt idx="21">
                  <c:v>59.993999481201172</c:v>
                </c:pt>
                <c:pt idx="22">
                  <c:v>59.997001647949219</c:v>
                </c:pt>
                <c:pt idx="23">
                  <c:v>60.000999450683594</c:v>
                </c:pt>
                <c:pt idx="24">
                  <c:v>60.000999450683594</c:v>
                </c:pt>
                <c:pt idx="25">
                  <c:v>60.002998352050781</c:v>
                </c:pt>
                <c:pt idx="26">
                  <c:v>60.005001068115234</c:v>
                </c:pt>
                <c:pt idx="27">
                  <c:v>60.002998352050781</c:v>
                </c:pt>
                <c:pt idx="28">
                  <c:v>60.000999450683594</c:v>
                </c:pt>
                <c:pt idx="29">
                  <c:v>60.002998352050781</c:v>
                </c:pt>
                <c:pt idx="30">
                  <c:v>60.005001068115234</c:v>
                </c:pt>
                <c:pt idx="31">
                  <c:v>60.000999450683594</c:v>
                </c:pt>
                <c:pt idx="32">
                  <c:v>60.000999450683594</c:v>
                </c:pt>
                <c:pt idx="33">
                  <c:v>60.004001617431641</c:v>
                </c:pt>
                <c:pt idx="34">
                  <c:v>60.004001617431641</c:v>
                </c:pt>
                <c:pt idx="35">
                  <c:v>60.004001617431641</c:v>
                </c:pt>
                <c:pt idx="36">
                  <c:v>60.002998352050781</c:v>
                </c:pt>
                <c:pt idx="37">
                  <c:v>60.001998901367188</c:v>
                </c:pt>
                <c:pt idx="38">
                  <c:v>60.000999450683594</c:v>
                </c:pt>
                <c:pt idx="39">
                  <c:v>59.999000549316406</c:v>
                </c:pt>
                <c:pt idx="40">
                  <c:v>59.997001647949219</c:v>
                </c:pt>
                <c:pt idx="41">
                  <c:v>59.998001098632813</c:v>
                </c:pt>
                <c:pt idx="42">
                  <c:v>59.994998931884766</c:v>
                </c:pt>
                <c:pt idx="43">
                  <c:v>59.993000030517578</c:v>
                </c:pt>
                <c:pt idx="44">
                  <c:v>59.995998382568359</c:v>
                </c:pt>
                <c:pt idx="45">
                  <c:v>59.999000549316406</c:v>
                </c:pt>
                <c:pt idx="46">
                  <c:v>60.005001068115234</c:v>
                </c:pt>
                <c:pt idx="47">
                  <c:v>60.006999969482422</c:v>
                </c:pt>
                <c:pt idx="48">
                  <c:v>60.005001068115234</c:v>
                </c:pt>
                <c:pt idx="49">
                  <c:v>60.001998901367188</c:v>
                </c:pt>
                <c:pt idx="50">
                  <c:v>59.997001647949219</c:v>
                </c:pt>
                <c:pt idx="51">
                  <c:v>59.999000549316406</c:v>
                </c:pt>
                <c:pt idx="52">
                  <c:v>60.006999969482422</c:v>
                </c:pt>
                <c:pt idx="53">
                  <c:v>60.009998321533203</c:v>
                </c:pt>
                <c:pt idx="54">
                  <c:v>60.008998870849609</c:v>
                </c:pt>
                <c:pt idx="55">
                  <c:v>60.002998352050781</c:v>
                </c:pt>
                <c:pt idx="56">
                  <c:v>59.994998931884766</c:v>
                </c:pt>
                <c:pt idx="57">
                  <c:v>59.993999481201172</c:v>
                </c:pt>
                <c:pt idx="58">
                  <c:v>60</c:v>
                </c:pt>
                <c:pt idx="59">
                  <c:v>60.000999450683594</c:v>
                </c:pt>
                <c:pt idx="60">
                  <c:v>59.998001098632813</c:v>
                </c:pt>
                <c:pt idx="61">
                  <c:v>59.994998931884766</c:v>
                </c:pt>
                <c:pt idx="62">
                  <c:v>59.986000061035156</c:v>
                </c:pt>
                <c:pt idx="63">
                  <c:v>59.986000061035156</c:v>
                </c:pt>
                <c:pt idx="64">
                  <c:v>59.987998962402344</c:v>
                </c:pt>
                <c:pt idx="65">
                  <c:v>59.988998413085937</c:v>
                </c:pt>
                <c:pt idx="66">
                  <c:v>59.98699951171875</c:v>
                </c:pt>
                <c:pt idx="67">
                  <c:v>59.985000610351563</c:v>
                </c:pt>
                <c:pt idx="68">
                  <c:v>59.983001708984375</c:v>
                </c:pt>
                <c:pt idx="69">
                  <c:v>59.981998443603516</c:v>
                </c:pt>
                <c:pt idx="70">
                  <c:v>59.984001159667969</c:v>
                </c:pt>
                <c:pt idx="71">
                  <c:v>59.985000610351563</c:v>
                </c:pt>
                <c:pt idx="72">
                  <c:v>59.98699951171875</c:v>
                </c:pt>
                <c:pt idx="73">
                  <c:v>59.990001678466797</c:v>
                </c:pt>
                <c:pt idx="74">
                  <c:v>59.98699951171875</c:v>
                </c:pt>
                <c:pt idx="75">
                  <c:v>59.983001708984375</c:v>
                </c:pt>
                <c:pt idx="76">
                  <c:v>59.979000091552734</c:v>
                </c:pt>
                <c:pt idx="77">
                  <c:v>59.983001708984375</c:v>
                </c:pt>
                <c:pt idx="78">
                  <c:v>59.986000061035156</c:v>
                </c:pt>
                <c:pt idx="79">
                  <c:v>59.987998962402344</c:v>
                </c:pt>
                <c:pt idx="80">
                  <c:v>59.983001708984375</c:v>
                </c:pt>
                <c:pt idx="81">
                  <c:v>59.978000640869141</c:v>
                </c:pt>
                <c:pt idx="82">
                  <c:v>59.979000091552734</c:v>
                </c:pt>
                <c:pt idx="83">
                  <c:v>59.988998413085937</c:v>
                </c:pt>
                <c:pt idx="84">
                  <c:v>59.987998962402344</c:v>
                </c:pt>
                <c:pt idx="85">
                  <c:v>59.983001708984375</c:v>
                </c:pt>
                <c:pt idx="86">
                  <c:v>59.991001129150391</c:v>
                </c:pt>
                <c:pt idx="87">
                  <c:v>59.988998413085937</c:v>
                </c:pt>
                <c:pt idx="88">
                  <c:v>59.993000030517578</c:v>
                </c:pt>
                <c:pt idx="89">
                  <c:v>59.994998931884766</c:v>
                </c:pt>
                <c:pt idx="90">
                  <c:v>59.998001098632813</c:v>
                </c:pt>
                <c:pt idx="91">
                  <c:v>59.998001098632813</c:v>
                </c:pt>
                <c:pt idx="92">
                  <c:v>59.999000549316406</c:v>
                </c:pt>
                <c:pt idx="93">
                  <c:v>59.994998931884766</c:v>
                </c:pt>
                <c:pt idx="94">
                  <c:v>59.992000579833984</c:v>
                </c:pt>
                <c:pt idx="95">
                  <c:v>59.994998931884766</c:v>
                </c:pt>
                <c:pt idx="96">
                  <c:v>60.000999450683594</c:v>
                </c:pt>
                <c:pt idx="97">
                  <c:v>60.002998352050781</c:v>
                </c:pt>
                <c:pt idx="98">
                  <c:v>60.008998870849609</c:v>
                </c:pt>
                <c:pt idx="99">
                  <c:v>60.008998870849609</c:v>
                </c:pt>
                <c:pt idx="100">
                  <c:v>60.012001037597656</c:v>
                </c:pt>
                <c:pt idx="101">
                  <c:v>60.011001586914063</c:v>
                </c:pt>
                <c:pt idx="102">
                  <c:v>60.007999420166016</c:v>
                </c:pt>
                <c:pt idx="103">
                  <c:v>60.006999969482422</c:v>
                </c:pt>
                <c:pt idx="104">
                  <c:v>60.012001037597656</c:v>
                </c:pt>
                <c:pt idx="105">
                  <c:v>60.01300048828125</c:v>
                </c:pt>
                <c:pt idx="106">
                  <c:v>60.009998321533203</c:v>
                </c:pt>
                <c:pt idx="107">
                  <c:v>60.006999969482422</c:v>
                </c:pt>
                <c:pt idx="108">
                  <c:v>60.008998870849609</c:v>
                </c:pt>
                <c:pt idx="109">
                  <c:v>60.006000518798828</c:v>
                </c:pt>
                <c:pt idx="110">
                  <c:v>60.008998870849609</c:v>
                </c:pt>
                <c:pt idx="111">
                  <c:v>60.008998870849609</c:v>
                </c:pt>
                <c:pt idx="112">
                  <c:v>60.008998870849609</c:v>
                </c:pt>
                <c:pt idx="113">
                  <c:v>60.008998870849609</c:v>
                </c:pt>
                <c:pt idx="114">
                  <c:v>60.004001617431641</c:v>
                </c:pt>
                <c:pt idx="115">
                  <c:v>60.000999450683594</c:v>
                </c:pt>
                <c:pt idx="116">
                  <c:v>59.993000030517578</c:v>
                </c:pt>
                <c:pt idx="117">
                  <c:v>59.991001129150391</c:v>
                </c:pt>
                <c:pt idx="118">
                  <c:v>59.992000579833984</c:v>
                </c:pt>
                <c:pt idx="119">
                  <c:v>59.993999481201172</c:v>
                </c:pt>
                <c:pt idx="120">
                  <c:v>59.993999481201172</c:v>
                </c:pt>
                <c:pt idx="121">
                  <c:v>59.994998931884766</c:v>
                </c:pt>
                <c:pt idx="122">
                  <c:v>59.990001678466797</c:v>
                </c:pt>
                <c:pt idx="123">
                  <c:v>59.990001678466797</c:v>
                </c:pt>
                <c:pt idx="124">
                  <c:v>59.983001708984375</c:v>
                </c:pt>
                <c:pt idx="125">
                  <c:v>59.977001190185547</c:v>
                </c:pt>
                <c:pt idx="126">
                  <c:v>59.988998413085937</c:v>
                </c:pt>
                <c:pt idx="127">
                  <c:v>59.994998931884766</c:v>
                </c:pt>
                <c:pt idx="128">
                  <c:v>59.993999481201172</c:v>
                </c:pt>
                <c:pt idx="129">
                  <c:v>59.988998413085937</c:v>
                </c:pt>
                <c:pt idx="130">
                  <c:v>59.986000061035156</c:v>
                </c:pt>
                <c:pt idx="131">
                  <c:v>59.984001159667969</c:v>
                </c:pt>
                <c:pt idx="132">
                  <c:v>59.985000610351563</c:v>
                </c:pt>
                <c:pt idx="133">
                  <c:v>59.986000061035156</c:v>
                </c:pt>
                <c:pt idx="134">
                  <c:v>59.986000061035156</c:v>
                </c:pt>
                <c:pt idx="135">
                  <c:v>59.979999542236328</c:v>
                </c:pt>
                <c:pt idx="136">
                  <c:v>59.980998992919922</c:v>
                </c:pt>
                <c:pt idx="137">
                  <c:v>59.988998413085937</c:v>
                </c:pt>
                <c:pt idx="138">
                  <c:v>60.006999969482422</c:v>
                </c:pt>
                <c:pt idx="139">
                  <c:v>60.006999969482422</c:v>
                </c:pt>
                <c:pt idx="140">
                  <c:v>59.986000061035156</c:v>
                </c:pt>
                <c:pt idx="141">
                  <c:v>59.980998992919922</c:v>
                </c:pt>
                <c:pt idx="142">
                  <c:v>59.9739990234375</c:v>
                </c:pt>
                <c:pt idx="143">
                  <c:v>59.976001739501953</c:v>
                </c:pt>
                <c:pt idx="144">
                  <c:v>59.9739990234375</c:v>
                </c:pt>
                <c:pt idx="145">
                  <c:v>59.977001190185547</c:v>
                </c:pt>
                <c:pt idx="146">
                  <c:v>59.979000091552734</c:v>
                </c:pt>
                <c:pt idx="147">
                  <c:v>59.981998443603516</c:v>
                </c:pt>
                <c:pt idx="148">
                  <c:v>59.98699951171875</c:v>
                </c:pt>
                <c:pt idx="149">
                  <c:v>59.987998962402344</c:v>
                </c:pt>
                <c:pt idx="150">
                  <c:v>59.98699951171875</c:v>
                </c:pt>
                <c:pt idx="151">
                  <c:v>59.98699951171875</c:v>
                </c:pt>
                <c:pt idx="152">
                  <c:v>59.985000610351563</c:v>
                </c:pt>
                <c:pt idx="153">
                  <c:v>59.984001159667969</c:v>
                </c:pt>
                <c:pt idx="154">
                  <c:v>59.983001708984375</c:v>
                </c:pt>
                <c:pt idx="155">
                  <c:v>59.988998413085937</c:v>
                </c:pt>
                <c:pt idx="156">
                  <c:v>59.987998962402344</c:v>
                </c:pt>
                <c:pt idx="157">
                  <c:v>59.984001159667969</c:v>
                </c:pt>
                <c:pt idx="158">
                  <c:v>59.983001708984375</c:v>
                </c:pt>
                <c:pt idx="159">
                  <c:v>59.980998992919922</c:v>
                </c:pt>
                <c:pt idx="160">
                  <c:v>59.983001708984375</c:v>
                </c:pt>
                <c:pt idx="161">
                  <c:v>59.986000061035156</c:v>
                </c:pt>
                <c:pt idx="162">
                  <c:v>59.98699951171875</c:v>
                </c:pt>
                <c:pt idx="163">
                  <c:v>59.985000610351563</c:v>
                </c:pt>
                <c:pt idx="164">
                  <c:v>59.979999542236328</c:v>
                </c:pt>
                <c:pt idx="165">
                  <c:v>59.983001708984375</c:v>
                </c:pt>
                <c:pt idx="166">
                  <c:v>59.979000091552734</c:v>
                </c:pt>
                <c:pt idx="167">
                  <c:v>59.979000091552734</c:v>
                </c:pt>
                <c:pt idx="168">
                  <c:v>59.980998992919922</c:v>
                </c:pt>
                <c:pt idx="169">
                  <c:v>59.979999542236328</c:v>
                </c:pt>
                <c:pt idx="170">
                  <c:v>59.980998992919922</c:v>
                </c:pt>
                <c:pt idx="171">
                  <c:v>59.979999542236328</c:v>
                </c:pt>
                <c:pt idx="172">
                  <c:v>59.977001190185547</c:v>
                </c:pt>
                <c:pt idx="173">
                  <c:v>59.979000091552734</c:v>
                </c:pt>
                <c:pt idx="174">
                  <c:v>59.979000091552734</c:v>
                </c:pt>
                <c:pt idx="175">
                  <c:v>59.976001739501953</c:v>
                </c:pt>
                <c:pt idx="176">
                  <c:v>59.972000122070313</c:v>
                </c:pt>
                <c:pt idx="177">
                  <c:v>59.971000671386719</c:v>
                </c:pt>
                <c:pt idx="178">
                  <c:v>59.972999572753906</c:v>
                </c:pt>
                <c:pt idx="179">
                  <c:v>59.972999572753906</c:v>
                </c:pt>
                <c:pt idx="180">
                  <c:v>59.971000671386719</c:v>
                </c:pt>
                <c:pt idx="181">
                  <c:v>59.974998474121094</c:v>
                </c:pt>
                <c:pt idx="182">
                  <c:v>59.977001190185547</c:v>
                </c:pt>
                <c:pt idx="183">
                  <c:v>59.974998474121094</c:v>
                </c:pt>
                <c:pt idx="184">
                  <c:v>59.979999542236328</c:v>
                </c:pt>
                <c:pt idx="185">
                  <c:v>59.979000091552734</c:v>
                </c:pt>
                <c:pt idx="186">
                  <c:v>59.981998443603516</c:v>
                </c:pt>
                <c:pt idx="187">
                  <c:v>59.981998443603516</c:v>
                </c:pt>
                <c:pt idx="188">
                  <c:v>59.981998443603516</c:v>
                </c:pt>
                <c:pt idx="189">
                  <c:v>59.980998992919922</c:v>
                </c:pt>
                <c:pt idx="190">
                  <c:v>59.984001159667969</c:v>
                </c:pt>
                <c:pt idx="191">
                  <c:v>59.985000610351563</c:v>
                </c:pt>
                <c:pt idx="192">
                  <c:v>59.988998413085937</c:v>
                </c:pt>
                <c:pt idx="193">
                  <c:v>59.993000030517578</c:v>
                </c:pt>
                <c:pt idx="194">
                  <c:v>59.998001098632813</c:v>
                </c:pt>
                <c:pt idx="195">
                  <c:v>59.998001098632813</c:v>
                </c:pt>
                <c:pt idx="196">
                  <c:v>60.006999969482422</c:v>
                </c:pt>
                <c:pt idx="197">
                  <c:v>60.009998321533203</c:v>
                </c:pt>
                <c:pt idx="198">
                  <c:v>60.013999938964844</c:v>
                </c:pt>
                <c:pt idx="199">
                  <c:v>60.01300048828125</c:v>
                </c:pt>
                <c:pt idx="200">
                  <c:v>60.007999420166016</c:v>
                </c:pt>
                <c:pt idx="201">
                  <c:v>60.009998321533203</c:v>
                </c:pt>
                <c:pt idx="202">
                  <c:v>60.019001007080078</c:v>
                </c:pt>
                <c:pt idx="203">
                  <c:v>60.022998809814453</c:v>
                </c:pt>
                <c:pt idx="204">
                  <c:v>60.020000457763672</c:v>
                </c:pt>
                <c:pt idx="205">
                  <c:v>60.020999908447266</c:v>
                </c:pt>
                <c:pt idx="206">
                  <c:v>60.020000457763672</c:v>
                </c:pt>
                <c:pt idx="207">
                  <c:v>60.019001007080078</c:v>
                </c:pt>
                <c:pt idx="208">
                  <c:v>60.021999359130859</c:v>
                </c:pt>
                <c:pt idx="209">
                  <c:v>60.025001525878906</c:v>
                </c:pt>
                <c:pt idx="210">
                  <c:v>60.0260009765625</c:v>
                </c:pt>
                <c:pt idx="211">
                  <c:v>60.020000457763672</c:v>
                </c:pt>
                <c:pt idx="212">
                  <c:v>60.018001556396484</c:v>
                </c:pt>
                <c:pt idx="213">
                  <c:v>60.018001556396484</c:v>
                </c:pt>
                <c:pt idx="214">
                  <c:v>60.019001007080078</c:v>
                </c:pt>
                <c:pt idx="215">
                  <c:v>60.019001007080078</c:v>
                </c:pt>
                <c:pt idx="216">
                  <c:v>60.021999359130859</c:v>
                </c:pt>
                <c:pt idx="217">
                  <c:v>60.021999359130859</c:v>
                </c:pt>
                <c:pt idx="218">
                  <c:v>60.020000457763672</c:v>
                </c:pt>
                <c:pt idx="219">
                  <c:v>60.020000457763672</c:v>
                </c:pt>
                <c:pt idx="220">
                  <c:v>60.020000457763672</c:v>
                </c:pt>
                <c:pt idx="221">
                  <c:v>60.020000457763672</c:v>
                </c:pt>
                <c:pt idx="222">
                  <c:v>60.020999908447266</c:v>
                </c:pt>
                <c:pt idx="223">
                  <c:v>60.018001556396484</c:v>
                </c:pt>
                <c:pt idx="224">
                  <c:v>60.013999938964844</c:v>
                </c:pt>
                <c:pt idx="225">
                  <c:v>60.013999938964844</c:v>
                </c:pt>
                <c:pt idx="226">
                  <c:v>60.01300048828125</c:v>
                </c:pt>
                <c:pt idx="227">
                  <c:v>60.009998321533203</c:v>
                </c:pt>
                <c:pt idx="228">
                  <c:v>60.011001586914063</c:v>
                </c:pt>
                <c:pt idx="229">
                  <c:v>60.011001586914063</c:v>
                </c:pt>
                <c:pt idx="230">
                  <c:v>60.012001037597656</c:v>
                </c:pt>
                <c:pt idx="231">
                  <c:v>60.008998870849609</c:v>
                </c:pt>
                <c:pt idx="232">
                  <c:v>60.008998870849609</c:v>
                </c:pt>
                <c:pt idx="233">
                  <c:v>60.008998870849609</c:v>
                </c:pt>
                <c:pt idx="234">
                  <c:v>60.001998901367188</c:v>
                </c:pt>
                <c:pt idx="235">
                  <c:v>59.999000549316406</c:v>
                </c:pt>
                <c:pt idx="236">
                  <c:v>59.994998931884766</c:v>
                </c:pt>
                <c:pt idx="237">
                  <c:v>59.997001647949219</c:v>
                </c:pt>
                <c:pt idx="238">
                  <c:v>59.998001098632813</c:v>
                </c:pt>
                <c:pt idx="239">
                  <c:v>59.998001098632813</c:v>
                </c:pt>
                <c:pt idx="240">
                  <c:v>59.994998931884766</c:v>
                </c:pt>
                <c:pt idx="241">
                  <c:v>59.994998931884766</c:v>
                </c:pt>
                <c:pt idx="242">
                  <c:v>59.993000030517578</c:v>
                </c:pt>
                <c:pt idx="243">
                  <c:v>59.987998962402344</c:v>
                </c:pt>
                <c:pt idx="244">
                  <c:v>59.981998443603516</c:v>
                </c:pt>
                <c:pt idx="245">
                  <c:v>59.981998443603516</c:v>
                </c:pt>
                <c:pt idx="246">
                  <c:v>59.981998443603516</c:v>
                </c:pt>
                <c:pt idx="247">
                  <c:v>59.984001159667969</c:v>
                </c:pt>
                <c:pt idx="248">
                  <c:v>59.978000640869141</c:v>
                </c:pt>
                <c:pt idx="249">
                  <c:v>59.978000640869141</c:v>
                </c:pt>
                <c:pt idx="250">
                  <c:v>59.974998474121094</c:v>
                </c:pt>
                <c:pt idx="251">
                  <c:v>59.9739990234375</c:v>
                </c:pt>
                <c:pt idx="252">
                  <c:v>59.979000091552734</c:v>
                </c:pt>
                <c:pt idx="253">
                  <c:v>59.979999542236328</c:v>
                </c:pt>
                <c:pt idx="254">
                  <c:v>59.979999542236328</c:v>
                </c:pt>
                <c:pt idx="255">
                  <c:v>59.984001159667969</c:v>
                </c:pt>
                <c:pt idx="256">
                  <c:v>59.987998962402344</c:v>
                </c:pt>
                <c:pt idx="257">
                  <c:v>59.987998962402344</c:v>
                </c:pt>
                <c:pt idx="258">
                  <c:v>59.992000579833984</c:v>
                </c:pt>
                <c:pt idx="259">
                  <c:v>59.991001129150391</c:v>
                </c:pt>
                <c:pt idx="260">
                  <c:v>59.991001129150391</c:v>
                </c:pt>
                <c:pt idx="261">
                  <c:v>59.993000030517578</c:v>
                </c:pt>
                <c:pt idx="262">
                  <c:v>59.995998382568359</c:v>
                </c:pt>
                <c:pt idx="263">
                  <c:v>60.001998901367188</c:v>
                </c:pt>
                <c:pt idx="264">
                  <c:v>60.002998352050781</c:v>
                </c:pt>
                <c:pt idx="265">
                  <c:v>60.004001617431641</c:v>
                </c:pt>
                <c:pt idx="266">
                  <c:v>60.004001617431641</c:v>
                </c:pt>
                <c:pt idx="267">
                  <c:v>60.001998901367188</c:v>
                </c:pt>
                <c:pt idx="268">
                  <c:v>60.007999420166016</c:v>
                </c:pt>
                <c:pt idx="269">
                  <c:v>60.009998321533203</c:v>
                </c:pt>
                <c:pt idx="270">
                  <c:v>60.009998321533203</c:v>
                </c:pt>
                <c:pt idx="271">
                  <c:v>60.011001586914063</c:v>
                </c:pt>
                <c:pt idx="272">
                  <c:v>60.013999938964844</c:v>
                </c:pt>
                <c:pt idx="273">
                  <c:v>60.01300048828125</c:v>
                </c:pt>
                <c:pt idx="274">
                  <c:v>60.011001586914063</c:v>
                </c:pt>
                <c:pt idx="275">
                  <c:v>60.011001586914063</c:v>
                </c:pt>
                <c:pt idx="276">
                  <c:v>60.021999359130859</c:v>
                </c:pt>
                <c:pt idx="277">
                  <c:v>60.016998291015625</c:v>
                </c:pt>
                <c:pt idx="278">
                  <c:v>60.01300048828125</c:v>
                </c:pt>
                <c:pt idx="279">
                  <c:v>60.013999938964844</c:v>
                </c:pt>
                <c:pt idx="280">
                  <c:v>60.016998291015625</c:v>
                </c:pt>
                <c:pt idx="281">
                  <c:v>60.019001007080078</c:v>
                </c:pt>
                <c:pt idx="282">
                  <c:v>60.019001007080078</c:v>
                </c:pt>
                <c:pt idx="283">
                  <c:v>60.027000427246094</c:v>
                </c:pt>
                <c:pt idx="284">
                  <c:v>60.0260009765625</c:v>
                </c:pt>
                <c:pt idx="285">
                  <c:v>60.021999359130859</c:v>
                </c:pt>
                <c:pt idx="286">
                  <c:v>60.016998291015625</c:v>
                </c:pt>
                <c:pt idx="287">
                  <c:v>60.019001007080078</c:v>
                </c:pt>
                <c:pt idx="288">
                  <c:v>60.019001007080078</c:v>
                </c:pt>
                <c:pt idx="289">
                  <c:v>60.020999908447266</c:v>
                </c:pt>
                <c:pt idx="290">
                  <c:v>60.020999908447266</c:v>
                </c:pt>
                <c:pt idx="291">
                  <c:v>60.019001007080078</c:v>
                </c:pt>
                <c:pt idx="292">
                  <c:v>60.021999359130859</c:v>
                </c:pt>
                <c:pt idx="293">
                  <c:v>60.030998229980469</c:v>
                </c:pt>
                <c:pt idx="294">
                  <c:v>60.036998748779297</c:v>
                </c:pt>
                <c:pt idx="295">
                  <c:v>60.035999298095703</c:v>
                </c:pt>
                <c:pt idx="296">
                  <c:v>60.046001434326172</c:v>
                </c:pt>
                <c:pt idx="297">
                  <c:v>60.048000335693359</c:v>
                </c:pt>
                <c:pt idx="298">
                  <c:v>60.042999267578125</c:v>
                </c:pt>
                <c:pt idx="299">
                  <c:v>60.041000366210938</c:v>
                </c:pt>
                <c:pt idx="300">
                  <c:v>60.041000366210938</c:v>
                </c:pt>
                <c:pt idx="301">
                  <c:v>60.03900146484375</c:v>
                </c:pt>
                <c:pt idx="302">
                  <c:v>60.042999267578125</c:v>
                </c:pt>
                <c:pt idx="303">
                  <c:v>60.044998168945313</c:v>
                </c:pt>
                <c:pt idx="304">
                  <c:v>60.041000366210938</c:v>
                </c:pt>
                <c:pt idx="305">
                  <c:v>60.041000366210938</c:v>
                </c:pt>
                <c:pt idx="306">
                  <c:v>60.03900146484375</c:v>
                </c:pt>
                <c:pt idx="307">
                  <c:v>59.978000640869141</c:v>
                </c:pt>
                <c:pt idx="308">
                  <c:v>59.83599853515625</c:v>
                </c:pt>
                <c:pt idx="309">
                  <c:v>59.868999481201172</c:v>
                </c:pt>
                <c:pt idx="310">
                  <c:v>59.890998840332031</c:v>
                </c:pt>
                <c:pt idx="311">
                  <c:v>59.880001068115234</c:v>
                </c:pt>
                <c:pt idx="312">
                  <c:v>59.875</c:v>
                </c:pt>
                <c:pt idx="313">
                  <c:v>59.882999420166016</c:v>
                </c:pt>
                <c:pt idx="314">
                  <c:v>59.886001586914063</c:v>
                </c:pt>
                <c:pt idx="315">
                  <c:v>59.884998321533203</c:v>
                </c:pt>
                <c:pt idx="316">
                  <c:v>59.88800048828125</c:v>
                </c:pt>
                <c:pt idx="317">
                  <c:v>59.889999389648437</c:v>
                </c:pt>
                <c:pt idx="318">
                  <c:v>59.894001007080078</c:v>
                </c:pt>
                <c:pt idx="319">
                  <c:v>59.893001556396484</c:v>
                </c:pt>
                <c:pt idx="320">
                  <c:v>59.894001007080078</c:v>
                </c:pt>
                <c:pt idx="321">
                  <c:v>59.890998840332031</c:v>
                </c:pt>
                <c:pt idx="322">
                  <c:v>59.884998321533203</c:v>
                </c:pt>
                <c:pt idx="323">
                  <c:v>59.884998321533203</c:v>
                </c:pt>
                <c:pt idx="324">
                  <c:v>59.887001037597656</c:v>
                </c:pt>
                <c:pt idx="325">
                  <c:v>59.88800048828125</c:v>
                </c:pt>
                <c:pt idx="326">
                  <c:v>59.889999389648437</c:v>
                </c:pt>
                <c:pt idx="327">
                  <c:v>59.888999938964844</c:v>
                </c:pt>
                <c:pt idx="328">
                  <c:v>59.873001098632813</c:v>
                </c:pt>
                <c:pt idx="329">
                  <c:v>59.856998443603516</c:v>
                </c:pt>
                <c:pt idx="330">
                  <c:v>59.852001190185547</c:v>
                </c:pt>
                <c:pt idx="331">
                  <c:v>59.858001708984375</c:v>
                </c:pt>
                <c:pt idx="332">
                  <c:v>59.866001129150391</c:v>
                </c:pt>
                <c:pt idx="333">
                  <c:v>59.865001678466797</c:v>
                </c:pt>
                <c:pt idx="334">
                  <c:v>59.866001129150391</c:v>
                </c:pt>
                <c:pt idx="335">
                  <c:v>59.870998382568359</c:v>
                </c:pt>
                <c:pt idx="336">
                  <c:v>59.879001617431641</c:v>
                </c:pt>
                <c:pt idx="337">
                  <c:v>59.880001068115234</c:v>
                </c:pt>
                <c:pt idx="338">
                  <c:v>59.886001586914063</c:v>
                </c:pt>
                <c:pt idx="339">
                  <c:v>59.889999389648437</c:v>
                </c:pt>
                <c:pt idx="340">
                  <c:v>59.888999938964844</c:v>
                </c:pt>
                <c:pt idx="341">
                  <c:v>59.893001556396484</c:v>
                </c:pt>
                <c:pt idx="342">
                  <c:v>59.902999877929688</c:v>
                </c:pt>
                <c:pt idx="343">
                  <c:v>59.902000427246094</c:v>
                </c:pt>
                <c:pt idx="344">
                  <c:v>59.903999328613281</c:v>
                </c:pt>
                <c:pt idx="345">
                  <c:v>59.907001495361328</c:v>
                </c:pt>
                <c:pt idx="346">
                  <c:v>59.916000366210938</c:v>
                </c:pt>
                <c:pt idx="347">
                  <c:v>59.916000366210938</c:v>
                </c:pt>
                <c:pt idx="348">
                  <c:v>59.917999267578125</c:v>
                </c:pt>
                <c:pt idx="349">
                  <c:v>59.919998168945313</c:v>
                </c:pt>
                <c:pt idx="350">
                  <c:v>59.919998168945313</c:v>
                </c:pt>
                <c:pt idx="351">
                  <c:v>59.916999816894531</c:v>
                </c:pt>
                <c:pt idx="352">
                  <c:v>59.921001434326172</c:v>
                </c:pt>
                <c:pt idx="353">
                  <c:v>59.923000335693359</c:v>
                </c:pt>
                <c:pt idx="354">
                  <c:v>59.924999237060547</c:v>
                </c:pt>
                <c:pt idx="355">
                  <c:v>59.928001403808594</c:v>
                </c:pt>
                <c:pt idx="356">
                  <c:v>59.931999206542969</c:v>
                </c:pt>
                <c:pt idx="357">
                  <c:v>59.926998138427734</c:v>
                </c:pt>
                <c:pt idx="358">
                  <c:v>59.930999755859375</c:v>
                </c:pt>
                <c:pt idx="359">
                  <c:v>59.929000854492187</c:v>
                </c:pt>
                <c:pt idx="360">
                  <c:v>59.930999755859375</c:v>
                </c:pt>
                <c:pt idx="361">
                  <c:v>59.937000274658203</c:v>
                </c:pt>
                <c:pt idx="362">
                  <c:v>59.944999694824219</c:v>
                </c:pt>
                <c:pt idx="363">
                  <c:v>59.949001312255859</c:v>
                </c:pt>
                <c:pt idx="364">
                  <c:v>59.942001342773438</c:v>
                </c:pt>
                <c:pt idx="365">
                  <c:v>59.941001892089844</c:v>
                </c:pt>
                <c:pt idx="366">
                  <c:v>59.944999694824219</c:v>
                </c:pt>
                <c:pt idx="367">
                  <c:v>59.948001861572266</c:v>
                </c:pt>
                <c:pt idx="368">
                  <c:v>59.949001312255859</c:v>
                </c:pt>
                <c:pt idx="369">
                  <c:v>59.951000213623047</c:v>
                </c:pt>
                <c:pt idx="370">
                  <c:v>59.952999114990234</c:v>
                </c:pt>
                <c:pt idx="371">
                  <c:v>59.951000213623047</c:v>
                </c:pt>
                <c:pt idx="372">
                  <c:v>59.951999664306641</c:v>
                </c:pt>
                <c:pt idx="373">
                  <c:v>59.951999664306641</c:v>
                </c:pt>
                <c:pt idx="374">
                  <c:v>59.951999664306641</c:v>
                </c:pt>
                <c:pt idx="375">
                  <c:v>59.953998565673828</c:v>
                </c:pt>
                <c:pt idx="376">
                  <c:v>59.952999114990234</c:v>
                </c:pt>
                <c:pt idx="377">
                  <c:v>59.952999114990234</c:v>
                </c:pt>
                <c:pt idx="378">
                  <c:v>59.953998565673828</c:v>
                </c:pt>
                <c:pt idx="379">
                  <c:v>59.953998565673828</c:v>
                </c:pt>
                <c:pt idx="380">
                  <c:v>59.957000732421875</c:v>
                </c:pt>
                <c:pt idx="381">
                  <c:v>59.956001281738281</c:v>
                </c:pt>
                <c:pt idx="382">
                  <c:v>59.956001281738281</c:v>
                </c:pt>
                <c:pt idx="383">
                  <c:v>59.955001831054688</c:v>
                </c:pt>
                <c:pt idx="384">
                  <c:v>59.96099853515625</c:v>
                </c:pt>
                <c:pt idx="385">
                  <c:v>59.962001800537109</c:v>
                </c:pt>
                <c:pt idx="386">
                  <c:v>59.967998504638672</c:v>
                </c:pt>
                <c:pt idx="387">
                  <c:v>59.965999603271484</c:v>
                </c:pt>
                <c:pt idx="388">
                  <c:v>59.967998504638672</c:v>
                </c:pt>
                <c:pt idx="389">
                  <c:v>59.970001220703125</c:v>
                </c:pt>
                <c:pt idx="390">
                  <c:v>59.970001220703125</c:v>
                </c:pt>
                <c:pt idx="391">
                  <c:v>59.969001770019531</c:v>
                </c:pt>
                <c:pt idx="392">
                  <c:v>59.970001220703125</c:v>
                </c:pt>
                <c:pt idx="393">
                  <c:v>59.971000671386719</c:v>
                </c:pt>
                <c:pt idx="394">
                  <c:v>59.972999572753906</c:v>
                </c:pt>
                <c:pt idx="395">
                  <c:v>59.976001739501953</c:v>
                </c:pt>
                <c:pt idx="396">
                  <c:v>59.978000640869141</c:v>
                </c:pt>
                <c:pt idx="397">
                  <c:v>59.976001739501953</c:v>
                </c:pt>
                <c:pt idx="398">
                  <c:v>59.976001739501953</c:v>
                </c:pt>
                <c:pt idx="399">
                  <c:v>59.978000640869141</c:v>
                </c:pt>
                <c:pt idx="400">
                  <c:v>59.979999542236328</c:v>
                </c:pt>
                <c:pt idx="401">
                  <c:v>59.981998443603516</c:v>
                </c:pt>
                <c:pt idx="402">
                  <c:v>59.979999542236328</c:v>
                </c:pt>
                <c:pt idx="403">
                  <c:v>59.979000091552734</c:v>
                </c:pt>
                <c:pt idx="404">
                  <c:v>59.979000091552734</c:v>
                </c:pt>
                <c:pt idx="405">
                  <c:v>59.983001708984375</c:v>
                </c:pt>
                <c:pt idx="406">
                  <c:v>59.984001159667969</c:v>
                </c:pt>
                <c:pt idx="407">
                  <c:v>59.987998962402344</c:v>
                </c:pt>
                <c:pt idx="408">
                  <c:v>59.98699951171875</c:v>
                </c:pt>
                <c:pt idx="409">
                  <c:v>59.98699951171875</c:v>
                </c:pt>
                <c:pt idx="410">
                  <c:v>59.993000030517578</c:v>
                </c:pt>
                <c:pt idx="411">
                  <c:v>59.992000579833984</c:v>
                </c:pt>
                <c:pt idx="412">
                  <c:v>59.988998413085937</c:v>
                </c:pt>
                <c:pt idx="413">
                  <c:v>59.986000061035156</c:v>
                </c:pt>
                <c:pt idx="414">
                  <c:v>59.983001708984375</c:v>
                </c:pt>
                <c:pt idx="415">
                  <c:v>59.987998962402344</c:v>
                </c:pt>
                <c:pt idx="416">
                  <c:v>59.995998382568359</c:v>
                </c:pt>
                <c:pt idx="417">
                  <c:v>59.998001098632813</c:v>
                </c:pt>
                <c:pt idx="418">
                  <c:v>60.000999450683594</c:v>
                </c:pt>
                <c:pt idx="419">
                  <c:v>59.999000549316406</c:v>
                </c:pt>
                <c:pt idx="420">
                  <c:v>59.999000549316406</c:v>
                </c:pt>
                <c:pt idx="421">
                  <c:v>60.001998901367188</c:v>
                </c:pt>
                <c:pt idx="422">
                  <c:v>60.006999969482422</c:v>
                </c:pt>
                <c:pt idx="423">
                  <c:v>60.007999420166016</c:v>
                </c:pt>
                <c:pt idx="424">
                  <c:v>60.013999938964844</c:v>
                </c:pt>
                <c:pt idx="425">
                  <c:v>60.016998291015625</c:v>
                </c:pt>
                <c:pt idx="426">
                  <c:v>60.020999908447266</c:v>
                </c:pt>
                <c:pt idx="427">
                  <c:v>60.016998291015625</c:v>
                </c:pt>
                <c:pt idx="428">
                  <c:v>60.019001007080078</c:v>
                </c:pt>
                <c:pt idx="429">
                  <c:v>60.022998809814453</c:v>
                </c:pt>
                <c:pt idx="430">
                  <c:v>60.025001525878906</c:v>
                </c:pt>
                <c:pt idx="431">
                  <c:v>60.020999908447266</c:v>
                </c:pt>
                <c:pt idx="432">
                  <c:v>60.023998260498047</c:v>
                </c:pt>
                <c:pt idx="433">
                  <c:v>60.023998260498047</c:v>
                </c:pt>
                <c:pt idx="434">
                  <c:v>60.020000457763672</c:v>
                </c:pt>
                <c:pt idx="435">
                  <c:v>60.025001525878906</c:v>
                </c:pt>
                <c:pt idx="436">
                  <c:v>60.020000457763672</c:v>
                </c:pt>
                <c:pt idx="437">
                  <c:v>60.020000457763672</c:v>
                </c:pt>
                <c:pt idx="438">
                  <c:v>60.021999359130859</c:v>
                </c:pt>
                <c:pt idx="439">
                  <c:v>60.021999359130859</c:v>
                </c:pt>
                <c:pt idx="440">
                  <c:v>60.020999908447266</c:v>
                </c:pt>
                <c:pt idx="441">
                  <c:v>60.022998809814453</c:v>
                </c:pt>
                <c:pt idx="442">
                  <c:v>60.021999359130859</c:v>
                </c:pt>
                <c:pt idx="443">
                  <c:v>60.019001007080078</c:v>
                </c:pt>
                <c:pt idx="444">
                  <c:v>60.018001556396484</c:v>
                </c:pt>
                <c:pt idx="445">
                  <c:v>60.018001556396484</c:v>
                </c:pt>
                <c:pt idx="446">
                  <c:v>60.019001007080078</c:v>
                </c:pt>
                <c:pt idx="447">
                  <c:v>60.019001007080078</c:v>
                </c:pt>
                <c:pt idx="448">
                  <c:v>60.014999389648438</c:v>
                </c:pt>
                <c:pt idx="449">
                  <c:v>60.015998840332031</c:v>
                </c:pt>
                <c:pt idx="450">
                  <c:v>60.01300048828125</c:v>
                </c:pt>
                <c:pt idx="451">
                  <c:v>60.012001037597656</c:v>
                </c:pt>
                <c:pt idx="452">
                  <c:v>60.009998321533203</c:v>
                </c:pt>
                <c:pt idx="453">
                  <c:v>60.006999969482422</c:v>
                </c:pt>
                <c:pt idx="454">
                  <c:v>60.008998870849609</c:v>
                </c:pt>
                <c:pt idx="455">
                  <c:v>60.008998870849609</c:v>
                </c:pt>
                <c:pt idx="456">
                  <c:v>60.002998352050781</c:v>
                </c:pt>
                <c:pt idx="457">
                  <c:v>59.999000549316406</c:v>
                </c:pt>
                <c:pt idx="458">
                  <c:v>59.992000579833984</c:v>
                </c:pt>
                <c:pt idx="459">
                  <c:v>59.991001129150391</c:v>
                </c:pt>
                <c:pt idx="460">
                  <c:v>59.992000579833984</c:v>
                </c:pt>
                <c:pt idx="461">
                  <c:v>59.987998962402344</c:v>
                </c:pt>
                <c:pt idx="462">
                  <c:v>59.985000610351563</c:v>
                </c:pt>
                <c:pt idx="463">
                  <c:v>59.984001159667969</c:v>
                </c:pt>
                <c:pt idx="464">
                  <c:v>59.984001159667969</c:v>
                </c:pt>
                <c:pt idx="465">
                  <c:v>59.981998443603516</c:v>
                </c:pt>
                <c:pt idx="466">
                  <c:v>59.981998443603516</c:v>
                </c:pt>
                <c:pt idx="467">
                  <c:v>59.979000091552734</c:v>
                </c:pt>
                <c:pt idx="468">
                  <c:v>59.976001739501953</c:v>
                </c:pt>
                <c:pt idx="469">
                  <c:v>59.976001739501953</c:v>
                </c:pt>
                <c:pt idx="470">
                  <c:v>59.981998443603516</c:v>
                </c:pt>
                <c:pt idx="471">
                  <c:v>59.978000640869141</c:v>
                </c:pt>
                <c:pt idx="472">
                  <c:v>59.9739990234375</c:v>
                </c:pt>
                <c:pt idx="473">
                  <c:v>59.976001739501953</c:v>
                </c:pt>
                <c:pt idx="474">
                  <c:v>59.977001190185547</c:v>
                </c:pt>
                <c:pt idx="475">
                  <c:v>59.974998474121094</c:v>
                </c:pt>
                <c:pt idx="476">
                  <c:v>59.969001770019531</c:v>
                </c:pt>
                <c:pt idx="477">
                  <c:v>59.970001220703125</c:v>
                </c:pt>
                <c:pt idx="478">
                  <c:v>59.972999572753906</c:v>
                </c:pt>
                <c:pt idx="479">
                  <c:v>59.978000640869141</c:v>
                </c:pt>
                <c:pt idx="480">
                  <c:v>59.978000640869141</c:v>
                </c:pt>
                <c:pt idx="481">
                  <c:v>59.974998474121094</c:v>
                </c:pt>
                <c:pt idx="482">
                  <c:v>59.976001739501953</c:v>
                </c:pt>
                <c:pt idx="483">
                  <c:v>59.974998474121094</c:v>
                </c:pt>
                <c:pt idx="484">
                  <c:v>59.969001770019531</c:v>
                </c:pt>
                <c:pt idx="485">
                  <c:v>59.965999603271484</c:v>
                </c:pt>
                <c:pt idx="486">
                  <c:v>59.965999603271484</c:v>
                </c:pt>
                <c:pt idx="487">
                  <c:v>59.969001770019531</c:v>
                </c:pt>
                <c:pt idx="488">
                  <c:v>59.967998504638672</c:v>
                </c:pt>
                <c:pt idx="489">
                  <c:v>59.965000152587891</c:v>
                </c:pt>
                <c:pt idx="490">
                  <c:v>59.970001220703125</c:v>
                </c:pt>
                <c:pt idx="491">
                  <c:v>59.972000122070313</c:v>
                </c:pt>
                <c:pt idx="492">
                  <c:v>59.966999053955078</c:v>
                </c:pt>
                <c:pt idx="493">
                  <c:v>59.969001770019531</c:v>
                </c:pt>
                <c:pt idx="494">
                  <c:v>59.969001770019531</c:v>
                </c:pt>
                <c:pt idx="495">
                  <c:v>59.966999053955078</c:v>
                </c:pt>
                <c:pt idx="496">
                  <c:v>59.965999603271484</c:v>
                </c:pt>
                <c:pt idx="497">
                  <c:v>59.965000152587891</c:v>
                </c:pt>
                <c:pt idx="498">
                  <c:v>59.966999053955078</c:v>
                </c:pt>
                <c:pt idx="499">
                  <c:v>59.965000152587891</c:v>
                </c:pt>
                <c:pt idx="500">
                  <c:v>59.964000701904297</c:v>
                </c:pt>
                <c:pt idx="501">
                  <c:v>59.970001220703125</c:v>
                </c:pt>
                <c:pt idx="502">
                  <c:v>59.969001770019531</c:v>
                </c:pt>
                <c:pt idx="503">
                  <c:v>59.967998504638672</c:v>
                </c:pt>
                <c:pt idx="504">
                  <c:v>59.965000152587891</c:v>
                </c:pt>
                <c:pt idx="505">
                  <c:v>59.970001220703125</c:v>
                </c:pt>
                <c:pt idx="506">
                  <c:v>59.967998504638672</c:v>
                </c:pt>
                <c:pt idx="507">
                  <c:v>59.965000152587891</c:v>
                </c:pt>
                <c:pt idx="508">
                  <c:v>59.969001770019531</c:v>
                </c:pt>
                <c:pt idx="509">
                  <c:v>59.966999053955078</c:v>
                </c:pt>
                <c:pt idx="510">
                  <c:v>59.965999603271484</c:v>
                </c:pt>
                <c:pt idx="511">
                  <c:v>59.979000091552734</c:v>
                </c:pt>
                <c:pt idx="512">
                  <c:v>59.983001708984375</c:v>
                </c:pt>
                <c:pt idx="513">
                  <c:v>59.9739990234375</c:v>
                </c:pt>
                <c:pt idx="514">
                  <c:v>59.965000152587891</c:v>
                </c:pt>
                <c:pt idx="515">
                  <c:v>59.962001800537109</c:v>
                </c:pt>
                <c:pt idx="516">
                  <c:v>59.96099853515625</c:v>
                </c:pt>
                <c:pt idx="517">
                  <c:v>59.96099853515625</c:v>
                </c:pt>
                <c:pt idx="518">
                  <c:v>59.963001251220703</c:v>
                </c:pt>
                <c:pt idx="519">
                  <c:v>59.958999633789063</c:v>
                </c:pt>
                <c:pt idx="520">
                  <c:v>59.951000213623047</c:v>
                </c:pt>
                <c:pt idx="521">
                  <c:v>59.952999114990234</c:v>
                </c:pt>
                <c:pt idx="522">
                  <c:v>59.957000732421875</c:v>
                </c:pt>
                <c:pt idx="523">
                  <c:v>59.956001281738281</c:v>
                </c:pt>
                <c:pt idx="524">
                  <c:v>59.963001251220703</c:v>
                </c:pt>
                <c:pt idx="525">
                  <c:v>59.96099853515625</c:v>
                </c:pt>
                <c:pt idx="526">
                  <c:v>59.963001251220703</c:v>
                </c:pt>
                <c:pt idx="527">
                  <c:v>59.963001251220703</c:v>
                </c:pt>
                <c:pt idx="528">
                  <c:v>59.967998504638672</c:v>
                </c:pt>
                <c:pt idx="529">
                  <c:v>59.967998504638672</c:v>
                </c:pt>
                <c:pt idx="530">
                  <c:v>59.970001220703125</c:v>
                </c:pt>
                <c:pt idx="531">
                  <c:v>59.972999572753906</c:v>
                </c:pt>
                <c:pt idx="532">
                  <c:v>59.965000152587891</c:v>
                </c:pt>
                <c:pt idx="533">
                  <c:v>59.966999053955078</c:v>
                </c:pt>
                <c:pt idx="534">
                  <c:v>59.972000122070313</c:v>
                </c:pt>
                <c:pt idx="535">
                  <c:v>59.976001739501953</c:v>
                </c:pt>
                <c:pt idx="536">
                  <c:v>59.969001770019531</c:v>
                </c:pt>
                <c:pt idx="537">
                  <c:v>59.972999572753906</c:v>
                </c:pt>
                <c:pt idx="538">
                  <c:v>59.978000640869141</c:v>
                </c:pt>
                <c:pt idx="539">
                  <c:v>59.980998992919922</c:v>
                </c:pt>
                <c:pt idx="540">
                  <c:v>59.980998992919922</c:v>
                </c:pt>
                <c:pt idx="541">
                  <c:v>59.981998443603516</c:v>
                </c:pt>
                <c:pt idx="542">
                  <c:v>59.984001159667969</c:v>
                </c:pt>
                <c:pt idx="543">
                  <c:v>59.981998443603516</c:v>
                </c:pt>
                <c:pt idx="544">
                  <c:v>59.979000091552734</c:v>
                </c:pt>
                <c:pt idx="545">
                  <c:v>59.979999542236328</c:v>
                </c:pt>
                <c:pt idx="546">
                  <c:v>59.978000640869141</c:v>
                </c:pt>
                <c:pt idx="547">
                  <c:v>59.979999542236328</c:v>
                </c:pt>
                <c:pt idx="548">
                  <c:v>59.979999542236328</c:v>
                </c:pt>
                <c:pt idx="549">
                  <c:v>59.978000640869141</c:v>
                </c:pt>
                <c:pt idx="550">
                  <c:v>59.972000122070313</c:v>
                </c:pt>
                <c:pt idx="551">
                  <c:v>59.971000671386719</c:v>
                </c:pt>
                <c:pt idx="552">
                  <c:v>59.9739990234375</c:v>
                </c:pt>
                <c:pt idx="553">
                  <c:v>59.974998474121094</c:v>
                </c:pt>
                <c:pt idx="554">
                  <c:v>59.972000122070313</c:v>
                </c:pt>
                <c:pt idx="555">
                  <c:v>59.969001770019531</c:v>
                </c:pt>
                <c:pt idx="556">
                  <c:v>59.9739990234375</c:v>
                </c:pt>
                <c:pt idx="557">
                  <c:v>59.972000122070313</c:v>
                </c:pt>
                <c:pt idx="558">
                  <c:v>59.972000122070313</c:v>
                </c:pt>
                <c:pt idx="559">
                  <c:v>59.977001190185547</c:v>
                </c:pt>
                <c:pt idx="560">
                  <c:v>59.978000640869141</c:v>
                </c:pt>
                <c:pt idx="561">
                  <c:v>59.976001739501953</c:v>
                </c:pt>
                <c:pt idx="562">
                  <c:v>59.9739990234375</c:v>
                </c:pt>
                <c:pt idx="563">
                  <c:v>59.977001190185547</c:v>
                </c:pt>
                <c:pt idx="564">
                  <c:v>59.978000640869141</c:v>
                </c:pt>
                <c:pt idx="565">
                  <c:v>59.979000091552734</c:v>
                </c:pt>
                <c:pt idx="566">
                  <c:v>59.977001190185547</c:v>
                </c:pt>
                <c:pt idx="567">
                  <c:v>59.9739990234375</c:v>
                </c:pt>
                <c:pt idx="568">
                  <c:v>59.971000671386719</c:v>
                </c:pt>
                <c:pt idx="569">
                  <c:v>59.971000671386719</c:v>
                </c:pt>
                <c:pt idx="570">
                  <c:v>59.967998504638672</c:v>
                </c:pt>
                <c:pt idx="571">
                  <c:v>59.965999603271484</c:v>
                </c:pt>
                <c:pt idx="572">
                  <c:v>59.971000671386719</c:v>
                </c:pt>
                <c:pt idx="573">
                  <c:v>59.972999572753906</c:v>
                </c:pt>
                <c:pt idx="574">
                  <c:v>59.969001770019531</c:v>
                </c:pt>
                <c:pt idx="575">
                  <c:v>59.972000122070313</c:v>
                </c:pt>
                <c:pt idx="576">
                  <c:v>59.972999572753906</c:v>
                </c:pt>
                <c:pt idx="577">
                  <c:v>59.970001220703125</c:v>
                </c:pt>
                <c:pt idx="578">
                  <c:v>59.9739990234375</c:v>
                </c:pt>
                <c:pt idx="579">
                  <c:v>59.981998443603516</c:v>
                </c:pt>
                <c:pt idx="580">
                  <c:v>59.985000610351563</c:v>
                </c:pt>
                <c:pt idx="581">
                  <c:v>59.985000610351563</c:v>
                </c:pt>
                <c:pt idx="582">
                  <c:v>59.988998413085937</c:v>
                </c:pt>
                <c:pt idx="583">
                  <c:v>59.988998413085937</c:v>
                </c:pt>
                <c:pt idx="584">
                  <c:v>59.98699951171875</c:v>
                </c:pt>
                <c:pt idx="585">
                  <c:v>59.990001678466797</c:v>
                </c:pt>
                <c:pt idx="586">
                  <c:v>59.995998382568359</c:v>
                </c:pt>
                <c:pt idx="587">
                  <c:v>60.000999450683594</c:v>
                </c:pt>
                <c:pt idx="588">
                  <c:v>60.004001617431641</c:v>
                </c:pt>
                <c:pt idx="589">
                  <c:v>60.006000518798828</c:v>
                </c:pt>
                <c:pt idx="590">
                  <c:v>60.013999938964844</c:v>
                </c:pt>
                <c:pt idx="591">
                  <c:v>60.019001007080078</c:v>
                </c:pt>
                <c:pt idx="592">
                  <c:v>60.025001525878906</c:v>
                </c:pt>
                <c:pt idx="593">
                  <c:v>60.0260009765625</c:v>
                </c:pt>
                <c:pt idx="594">
                  <c:v>60.028999328613281</c:v>
                </c:pt>
                <c:pt idx="595">
                  <c:v>60.028999328613281</c:v>
                </c:pt>
                <c:pt idx="596">
                  <c:v>60.035999298095703</c:v>
                </c:pt>
                <c:pt idx="597">
                  <c:v>60.036998748779297</c:v>
                </c:pt>
                <c:pt idx="598">
                  <c:v>60.035999298095703</c:v>
                </c:pt>
                <c:pt idx="599">
                  <c:v>60.041000366210938</c:v>
                </c:pt>
                <c:pt idx="600">
                  <c:v>60.043998718261719</c:v>
                </c:pt>
                <c:pt idx="601">
                  <c:v>60.042999267578125</c:v>
                </c:pt>
                <c:pt idx="602">
                  <c:v>60.048000335693359</c:v>
                </c:pt>
                <c:pt idx="603">
                  <c:v>60.046001434326172</c:v>
                </c:pt>
                <c:pt idx="604">
                  <c:v>60.042999267578125</c:v>
                </c:pt>
                <c:pt idx="605">
                  <c:v>60.042999267578125</c:v>
                </c:pt>
                <c:pt idx="606">
                  <c:v>60.042999267578125</c:v>
                </c:pt>
                <c:pt idx="607">
                  <c:v>60.042999267578125</c:v>
                </c:pt>
                <c:pt idx="608">
                  <c:v>60.040000915527344</c:v>
                </c:pt>
                <c:pt idx="609">
                  <c:v>60.041000366210938</c:v>
                </c:pt>
                <c:pt idx="610">
                  <c:v>60.03900146484375</c:v>
                </c:pt>
                <c:pt idx="611">
                  <c:v>60.035999298095703</c:v>
                </c:pt>
                <c:pt idx="612">
                  <c:v>60.033000946044922</c:v>
                </c:pt>
                <c:pt idx="613">
                  <c:v>60.034000396728516</c:v>
                </c:pt>
                <c:pt idx="614">
                  <c:v>60.036998748779297</c:v>
                </c:pt>
                <c:pt idx="615">
                  <c:v>60.034999847412109</c:v>
                </c:pt>
                <c:pt idx="616">
                  <c:v>60.033000946044922</c:v>
                </c:pt>
                <c:pt idx="617">
                  <c:v>60.035999298095703</c:v>
                </c:pt>
                <c:pt idx="618">
                  <c:v>60.034000396728516</c:v>
                </c:pt>
                <c:pt idx="619">
                  <c:v>60.032001495361328</c:v>
                </c:pt>
                <c:pt idx="620">
                  <c:v>60.034000396728516</c:v>
                </c:pt>
                <c:pt idx="621">
                  <c:v>60.033000946044922</c:v>
                </c:pt>
                <c:pt idx="622">
                  <c:v>60.034999847412109</c:v>
                </c:pt>
                <c:pt idx="623">
                  <c:v>60.034999847412109</c:v>
                </c:pt>
                <c:pt idx="624">
                  <c:v>60.03900146484375</c:v>
                </c:pt>
                <c:pt idx="625">
                  <c:v>60.036998748779297</c:v>
                </c:pt>
                <c:pt idx="626">
                  <c:v>60.035999298095703</c:v>
                </c:pt>
                <c:pt idx="627">
                  <c:v>60.034000396728516</c:v>
                </c:pt>
                <c:pt idx="628">
                  <c:v>60.036998748779297</c:v>
                </c:pt>
                <c:pt idx="629">
                  <c:v>60.036998748779297</c:v>
                </c:pt>
                <c:pt idx="630">
                  <c:v>60.037998199462891</c:v>
                </c:pt>
                <c:pt idx="631">
                  <c:v>60.040000915527344</c:v>
                </c:pt>
                <c:pt idx="632">
                  <c:v>60.044998168945313</c:v>
                </c:pt>
                <c:pt idx="633">
                  <c:v>60.044998168945313</c:v>
                </c:pt>
                <c:pt idx="634">
                  <c:v>60.042999267578125</c:v>
                </c:pt>
                <c:pt idx="635">
                  <c:v>60.040000915527344</c:v>
                </c:pt>
                <c:pt idx="636">
                  <c:v>60.046001434326172</c:v>
                </c:pt>
                <c:pt idx="637">
                  <c:v>60.041999816894531</c:v>
                </c:pt>
                <c:pt idx="638">
                  <c:v>60.03900146484375</c:v>
                </c:pt>
                <c:pt idx="639">
                  <c:v>60.03900146484375</c:v>
                </c:pt>
                <c:pt idx="640">
                  <c:v>60.036998748779297</c:v>
                </c:pt>
                <c:pt idx="641">
                  <c:v>60.034000396728516</c:v>
                </c:pt>
                <c:pt idx="642">
                  <c:v>60.032001495361328</c:v>
                </c:pt>
                <c:pt idx="643">
                  <c:v>60.030998229980469</c:v>
                </c:pt>
                <c:pt idx="644">
                  <c:v>60.027000427246094</c:v>
                </c:pt>
                <c:pt idx="645">
                  <c:v>60.030998229980469</c:v>
                </c:pt>
                <c:pt idx="646">
                  <c:v>60.030998229980469</c:v>
                </c:pt>
                <c:pt idx="647">
                  <c:v>60.030998229980469</c:v>
                </c:pt>
                <c:pt idx="648">
                  <c:v>60.03900146484375</c:v>
                </c:pt>
                <c:pt idx="649">
                  <c:v>60.03900146484375</c:v>
                </c:pt>
                <c:pt idx="650">
                  <c:v>60.036998748779297</c:v>
                </c:pt>
                <c:pt idx="651">
                  <c:v>60.034999847412109</c:v>
                </c:pt>
                <c:pt idx="652">
                  <c:v>60.040000915527344</c:v>
                </c:pt>
                <c:pt idx="653">
                  <c:v>60.041999816894531</c:v>
                </c:pt>
                <c:pt idx="654">
                  <c:v>60.035999298095703</c:v>
                </c:pt>
                <c:pt idx="655">
                  <c:v>60.040000915527344</c:v>
                </c:pt>
                <c:pt idx="656">
                  <c:v>60.044998168945313</c:v>
                </c:pt>
                <c:pt idx="657">
                  <c:v>60.048000335693359</c:v>
                </c:pt>
                <c:pt idx="658">
                  <c:v>60.043998718261719</c:v>
                </c:pt>
                <c:pt idx="659">
                  <c:v>60.043998718261719</c:v>
                </c:pt>
                <c:pt idx="660">
                  <c:v>60.043998718261719</c:v>
                </c:pt>
                <c:pt idx="661">
                  <c:v>60.040000915527344</c:v>
                </c:pt>
                <c:pt idx="662">
                  <c:v>60.044998168945313</c:v>
                </c:pt>
                <c:pt idx="663">
                  <c:v>60.043998718261719</c:v>
                </c:pt>
                <c:pt idx="664">
                  <c:v>60.03900146484375</c:v>
                </c:pt>
                <c:pt idx="665">
                  <c:v>60.041999816894531</c:v>
                </c:pt>
                <c:pt idx="666">
                  <c:v>60.041000366210938</c:v>
                </c:pt>
                <c:pt idx="667">
                  <c:v>60.037998199462891</c:v>
                </c:pt>
                <c:pt idx="668">
                  <c:v>60.036998748779297</c:v>
                </c:pt>
                <c:pt idx="669">
                  <c:v>60.03900146484375</c:v>
                </c:pt>
                <c:pt idx="670">
                  <c:v>60.040000915527344</c:v>
                </c:pt>
                <c:pt idx="671">
                  <c:v>60.03900146484375</c:v>
                </c:pt>
                <c:pt idx="672">
                  <c:v>60.037998199462891</c:v>
                </c:pt>
                <c:pt idx="673">
                  <c:v>60.03900146484375</c:v>
                </c:pt>
                <c:pt idx="674">
                  <c:v>60.036998748779297</c:v>
                </c:pt>
                <c:pt idx="675">
                  <c:v>60.036998748779297</c:v>
                </c:pt>
                <c:pt idx="676">
                  <c:v>60.03900146484375</c:v>
                </c:pt>
                <c:pt idx="677">
                  <c:v>60.037998199462891</c:v>
                </c:pt>
                <c:pt idx="678">
                  <c:v>60.034999847412109</c:v>
                </c:pt>
                <c:pt idx="679">
                  <c:v>60.033000946044922</c:v>
                </c:pt>
                <c:pt idx="680">
                  <c:v>60.029998779296875</c:v>
                </c:pt>
                <c:pt idx="681">
                  <c:v>60.032001495361328</c:v>
                </c:pt>
                <c:pt idx="682">
                  <c:v>60.036998748779297</c:v>
                </c:pt>
                <c:pt idx="683">
                  <c:v>60.041999816894531</c:v>
                </c:pt>
                <c:pt idx="684">
                  <c:v>60.035999298095703</c:v>
                </c:pt>
                <c:pt idx="685">
                  <c:v>60.030998229980469</c:v>
                </c:pt>
                <c:pt idx="686">
                  <c:v>60.030998229980469</c:v>
                </c:pt>
                <c:pt idx="687">
                  <c:v>60.034000396728516</c:v>
                </c:pt>
                <c:pt idx="688">
                  <c:v>60.032001495361328</c:v>
                </c:pt>
                <c:pt idx="689">
                  <c:v>60.037998199462891</c:v>
                </c:pt>
                <c:pt idx="690">
                  <c:v>60.043998718261719</c:v>
                </c:pt>
                <c:pt idx="691">
                  <c:v>60.041999816894531</c:v>
                </c:pt>
                <c:pt idx="692">
                  <c:v>60.040000915527344</c:v>
                </c:pt>
                <c:pt idx="693">
                  <c:v>60.040000915527344</c:v>
                </c:pt>
                <c:pt idx="694">
                  <c:v>60.042999267578125</c:v>
                </c:pt>
                <c:pt idx="695">
                  <c:v>60.041000366210938</c:v>
                </c:pt>
                <c:pt idx="696">
                  <c:v>60.037998199462891</c:v>
                </c:pt>
                <c:pt idx="697">
                  <c:v>60.042999267578125</c:v>
                </c:pt>
                <c:pt idx="698">
                  <c:v>60.041999816894531</c:v>
                </c:pt>
                <c:pt idx="699">
                  <c:v>60.035999298095703</c:v>
                </c:pt>
                <c:pt idx="700">
                  <c:v>60.041000366210938</c:v>
                </c:pt>
                <c:pt idx="701">
                  <c:v>60.041999816894531</c:v>
                </c:pt>
                <c:pt idx="702">
                  <c:v>60.042999267578125</c:v>
                </c:pt>
                <c:pt idx="703">
                  <c:v>60.035999298095703</c:v>
                </c:pt>
                <c:pt idx="704">
                  <c:v>60.03900146484375</c:v>
                </c:pt>
                <c:pt idx="705">
                  <c:v>60.036998748779297</c:v>
                </c:pt>
                <c:pt idx="706">
                  <c:v>60.034999847412109</c:v>
                </c:pt>
                <c:pt idx="707">
                  <c:v>60.034999847412109</c:v>
                </c:pt>
                <c:pt idx="708">
                  <c:v>60.035999298095703</c:v>
                </c:pt>
                <c:pt idx="709">
                  <c:v>60.029998779296875</c:v>
                </c:pt>
                <c:pt idx="710">
                  <c:v>60.029998779296875</c:v>
                </c:pt>
                <c:pt idx="711">
                  <c:v>60.030998229980469</c:v>
                </c:pt>
                <c:pt idx="712">
                  <c:v>60.032001495361328</c:v>
                </c:pt>
                <c:pt idx="713">
                  <c:v>60.030998229980469</c:v>
                </c:pt>
                <c:pt idx="714">
                  <c:v>60.032001495361328</c:v>
                </c:pt>
                <c:pt idx="715">
                  <c:v>60.032001495361328</c:v>
                </c:pt>
                <c:pt idx="716">
                  <c:v>60.036998748779297</c:v>
                </c:pt>
                <c:pt idx="717">
                  <c:v>60.040000915527344</c:v>
                </c:pt>
                <c:pt idx="718">
                  <c:v>60.041999816894531</c:v>
                </c:pt>
                <c:pt idx="719">
                  <c:v>60.035999298095703</c:v>
                </c:pt>
                <c:pt idx="720">
                  <c:v>60.041000366210938</c:v>
                </c:pt>
                <c:pt idx="721">
                  <c:v>60.040000915527344</c:v>
                </c:pt>
                <c:pt idx="722">
                  <c:v>60.035999298095703</c:v>
                </c:pt>
                <c:pt idx="723">
                  <c:v>60.037998199462891</c:v>
                </c:pt>
                <c:pt idx="724">
                  <c:v>60.041000366210938</c:v>
                </c:pt>
                <c:pt idx="725">
                  <c:v>60.040000915527344</c:v>
                </c:pt>
                <c:pt idx="726">
                  <c:v>60.033000946044922</c:v>
                </c:pt>
                <c:pt idx="727">
                  <c:v>60.034000396728516</c:v>
                </c:pt>
                <c:pt idx="728">
                  <c:v>60.040000915527344</c:v>
                </c:pt>
                <c:pt idx="729">
                  <c:v>60.041000366210938</c:v>
                </c:pt>
                <c:pt idx="730">
                  <c:v>60.036998748779297</c:v>
                </c:pt>
                <c:pt idx="731">
                  <c:v>60.035999298095703</c:v>
                </c:pt>
                <c:pt idx="732">
                  <c:v>60.037998199462891</c:v>
                </c:pt>
                <c:pt idx="733">
                  <c:v>60.03900146484375</c:v>
                </c:pt>
                <c:pt idx="734">
                  <c:v>60.034000396728516</c:v>
                </c:pt>
                <c:pt idx="735">
                  <c:v>60.033000946044922</c:v>
                </c:pt>
                <c:pt idx="736">
                  <c:v>60.034000396728516</c:v>
                </c:pt>
                <c:pt idx="737">
                  <c:v>60.028999328613281</c:v>
                </c:pt>
                <c:pt idx="738">
                  <c:v>60.030998229980469</c:v>
                </c:pt>
                <c:pt idx="739">
                  <c:v>60.029998779296875</c:v>
                </c:pt>
                <c:pt idx="740">
                  <c:v>60.0260009765625</c:v>
                </c:pt>
                <c:pt idx="741">
                  <c:v>60.021999359130859</c:v>
                </c:pt>
                <c:pt idx="742">
                  <c:v>60.023998260498047</c:v>
                </c:pt>
                <c:pt idx="743">
                  <c:v>60.022998809814453</c:v>
                </c:pt>
                <c:pt idx="744">
                  <c:v>60.020999908447266</c:v>
                </c:pt>
                <c:pt idx="745">
                  <c:v>60.022998809814453</c:v>
                </c:pt>
                <c:pt idx="746">
                  <c:v>60.0260009765625</c:v>
                </c:pt>
                <c:pt idx="747">
                  <c:v>60.0260009765625</c:v>
                </c:pt>
                <c:pt idx="748">
                  <c:v>60.023998260498047</c:v>
                </c:pt>
                <c:pt idx="749">
                  <c:v>60.023998260498047</c:v>
                </c:pt>
                <c:pt idx="750">
                  <c:v>60.022998809814453</c:v>
                </c:pt>
                <c:pt idx="751">
                  <c:v>60.022998809814453</c:v>
                </c:pt>
                <c:pt idx="752">
                  <c:v>60.0260009765625</c:v>
                </c:pt>
                <c:pt idx="753">
                  <c:v>60.028999328613281</c:v>
                </c:pt>
                <c:pt idx="754">
                  <c:v>60.023998260498047</c:v>
                </c:pt>
                <c:pt idx="755">
                  <c:v>60.020999908447266</c:v>
                </c:pt>
                <c:pt idx="756">
                  <c:v>60.025001525878906</c:v>
                </c:pt>
                <c:pt idx="757">
                  <c:v>60.025001525878906</c:v>
                </c:pt>
                <c:pt idx="758">
                  <c:v>60.0260009765625</c:v>
                </c:pt>
                <c:pt idx="759">
                  <c:v>60.023998260498047</c:v>
                </c:pt>
                <c:pt idx="760">
                  <c:v>60.022998809814453</c:v>
                </c:pt>
                <c:pt idx="761">
                  <c:v>60.0260009765625</c:v>
                </c:pt>
                <c:pt idx="762">
                  <c:v>60.020000457763672</c:v>
                </c:pt>
                <c:pt idx="763">
                  <c:v>60.020000457763672</c:v>
                </c:pt>
                <c:pt idx="764">
                  <c:v>60.014999389648438</c:v>
                </c:pt>
                <c:pt idx="765">
                  <c:v>60.015998840332031</c:v>
                </c:pt>
                <c:pt idx="766">
                  <c:v>60.014999389648438</c:v>
                </c:pt>
                <c:pt idx="767">
                  <c:v>60.014999389648438</c:v>
                </c:pt>
                <c:pt idx="768">
                  <c:v>60.016998291015625</c:v>
                </c:pt>
                <c:pt idx="769">
                  <c:v>60.012001037597656</c:v>
                </c:pt>
                <c:pt idx="770">
                  <c:v>60.007999420166016</c:v>
                </c:pt>
                <c:pt idx="771">
                  <c:v>60.001998901367188</c:v>
                </c:pt>
                <c:pt idx="772">
                  <c:v>59.999000549316406</c:v>
                </c:pt>
                <c:pt idx="773">
                  <c:v>60.001998901367188</c:v>
                </c:pt>
                <c:pt idx="774">
                  <c:v>60.004001617431641</c:v>
                </c:pt>
                <c:pt idx="775">
                  <c:v>60.000999450683594</c:v>
                </c:pt>
                <c:pt idx="776">
                  <c:v>59.993000030517578</c:v>
                </c:pt>
                <c:pt idx="777">
                  <c:v>59.992000579833984</c:v>
                </c:pt>
                <c:pt idx="778">
                  <c:v>59.98699951171875</c:v>
                </c:pt>
                <c:pt idx="779">
                  <c:v>59.985000610351563</c:v>
                </c:pt>
                <c:pt idx="780">
                  <c:v>59.986000061035156</c:v>
                </c:pt>
                <c:pt idx="781">
                  <c:v>59.984001159667969</c:v>
                </c:pt>
                <c:pt idx="782">
                  <c:v>59.979999542236328</c:v>
                </c:pt>
                <c:pt idx="783">
                  <c:v>59.977001190185547</c:v>
                </c:pt>
                <c:pt idx="784">
                  <c:v>59.976001739501953</c:v>
                </c:pt>
                <c:pt idx="785">
                  <c:v>59.972000122070313</c:v>
                </c:pt>
                <c:pt idx="786">
                  <c:v>59.977001190185547</c:v>
                </c:pt>
                <c:pt idx="787">
                  <c:v>59.974998474121094</c:v>
                </c:pt>
                <c:pt idx="788">
                  <c:v>59.971000671386719</c:v>
                </c:pt>
                <c:pt idx="789">
                  <c:v>59.971000671386719</c:v>
                </c:pt>
                <c:pt idx="790">
                  <c:v>59.979000091552734</c:v>
                </c:pt>
                <c:pt idx="791">
                  <c:v>59.979999542236328</c:v>
                </c:pt>
                <c:pt idx="792">
                  <c:v>59.981998443603516</c:v>
                </c:pt>
                <c:pt idx="793">
                  <c:v>59.981998443603516</c:v>
                </c:pt>
                <c:pt idx="794">
                  <c:v>59.980998992919922</c:v>
                </c:pt>
                <c:pt idx="795">
                  <c:v>59.979000091552734</c:v>
                </c:pt>
                <c:pt idx="796">
                  <c:v>59.976001739501953</c:v>
                </c:pt>
                <c:pt idx="797">
                  <c:v>59.978000640869141</c:v>
                </c:pt>
                <c:pt idx="798">
                  <c:v>59.976001739501953</c:v>
                </c:pt>
                <c:pt idx="799">
                  <c:v>59.978000640869141</c:v>
                </c:pt>
                <c:pt idx="800">
                  <c:v>59.971000671386719</c:v>
                </c:pt>
                <c:pt idx="801">
                  <c:v>59.970001220703125</c:v>
                </c:pt>
                <c:pt idx="802">
                  <c:v>59.971000671386719</c:v>
                </c:pt>
                <c:pt idx="803">
                  <c:v>59.990001678466797</c:v>
                </c:pt>
                <c:pt idx="804">
                  <c:v>59.999000549316406</c:v>
                </c:pt>
                <c:pt idx="805">
                  <c:v>59.999000549316406</c:v>
                </c:pt>
                <c:pt idx="806">
                  <c:v>59.999000549316406</c:v>
                </c:pt>
                <c:pt idx="807">
                  <c:v>60.002998352050781</c:v>
                </c:pt>
                <c:pt idx="808">
                  <c:v>60.005001068115234</c:v>
                </c:pt>
                <c:pt idx="809">
                  <c:v>60.009998321533203</c:v>
                </c:pt>
                <c:pt idx="810">
                  <c:v>60.020000457763672</c:v>
                </c:pt>
                <c:pt idx="811">
                  <c:v>60.021999359130859</c:v>
                </c:pt>
                <c:pt idx="812">
                  <c:v>60.025001525878906</c:v>
                </c:pt>
                <c:pt idx="813">
                  <c:v>60.025001525878906</c:v>
                </c:pt>
                <c:pt idx="814">
                  <c:v>60.022998809814453</c:v>
                </c:pt>
                <c:pt idx="815">
                  <c:v>60.028999328613281</c:v>
                </c:pt>
                <c:pt idx="816">
                  <c:v>60.028999328613281</c:v>
                </c:pt>
                <c:pt idx="817">
                  <c:v>60.027999877929687</c:v>
                </c:pt>
                <c:pt idx="818">
                  <c:v>60.030998229980469</c:v>
                </c:pt>
                <c:pt idx="819">
                  <c:v>60.032001495361328</c:v>
                </c:pt>
                <c:pt idx="820">
                  <c:v>60.033000946044922</c:v>
                </c:pt>
                <c:pt idx="821">
                  <c:v>60.029998779296875</c:v>
                </c:pt>
                <c:pt idx="822">
                  <c:v>60.020999908447266</c:v>
                </c:pt>
                <c:pt idx="823">
                  <c:v>60.019001007080078</c:v>
                </c:pt>
                <c:pt idx="824">
                  <c:v>60.016998291015625</c:v>
                </c:pt>
                <c:pt idx="825">
                  <c:v>60.016998291015625</c:v>
                </c:pt>
                <c:pt idx="826">
                  <c:v>60.014999389648438</c:v>
                </c:pt>
                <c:pt idx="827">
                  <c:v>60.014999389648438</c:v>
                </c:pt>
                <c:pt idx="828">
                  <c:v>60.008998870849609</c:v>
                </c:pt>
                <c:pt idx="829">
                  <c:v>60.007999420166016</c:v>
                </c:pt>
                <c:pt idx="830">
                  <c:v>60.005001068115234</c:v>
                </c:pt>
                <c:pt idx="831">
                  <c:v>60.005001068115234</c:v>
                </c:pt>
                <c:pt idx="832">
                  <c:v>59.999000549316406</c:v>
                </c:pt>
                <c:pt idx="833">
                  <c:v>59.997001647949219</c:v>
                </c:pt>
                <c:pt idx="834">
                  <c:v>60</c:v>
                </c:pt>
                <c:pt idx="835">
                  <c:v>59.998001098632813</c:v>
                </c:pt>
                <c:pt idx="836">
                  <c:v>59.993999481201172</c:v>
                </c:pt>
                <c:pt idx="837">
                  <c:v>59.992000579833984</c:v>
                </c:pt>
                <c:pt idx="838">
                  <c:v>59.987998962402344</c:v>
                </c:pt>
                <c:pt idx="839">
                  <c:v>59.985000610351563</c:v>
                </c:pt>
                <c:pt idx="840">
                  <c:v>59.987998962402344</c:v>
                </c:pt>
                <c:pt idx="841">
                  <c:v>59.987998962402344</c:v>
                </c:pt>
                <c:pt idx="842">
                  <c:v>59.983001708984375</c:v>
                </c:pt>
                <c:pt idx="843">
                  <c:v>59.983001708984375</c:v>
                </c:pt>
                <c:pt idx="844">
                  <c:v>59.986000061035156</c:v>
                </c:pt>
                <c:pt idx="845">
                  <c:v>59.98699951171875</c:v>
                </c:pt>
                <c:pt idx="846">
                  <c:v>59.986000061035156</c:v>
                </c:pt>
                <c:pt idx="847">
                  <c:v>59.985000610351563</c:v>
                </c:pt>
                <c:pt idx="848">
                  <c:v>59.983001708984375</c:v>
                </c:pt>
                <c:pt idx="849">
                  <c:v>59.981998443603516</c:v>
                </c:pt>
                <c:pt idx="850">
                  <c:v>59.979999542236328</c:v>
                </c:pt>
                <c:pt idx="851">
                  <c:v>59.978000640869141</c:v>
                </c:pt>
                <c:pt idx="852">
                  <c:v>59.974998474121094</c:v>
                </c:pt>
                <c:pt idx="853">
                  <c:v>59.972999572753906</c:v>
                </c:pt>
                <c:pt idx="854">
                  <c:v>59.976001739501953</c:v>
                </c:pt>
                <c:pt idx="855">
                  <c:v>59.976001739501953</c:v>
                </c:pt>
                <c:pt idx="856">
                  <c:v>59.981998443603516</c:v>
                </c:pt>
                <c:pt idx="857">
                  <c:v>59.979000091552734</c:v>
                </c:pt>
                <c:pt idx="858">
                  <c:v>59.977001190185547</c:v>
                </c:pt>
                <c:pt idx="859">
                  <c:v>59.977001190185547</c:v>
                </c:pt>
                <c:pt idx="860">
                  <c:v>59.978000640869141</c:v>
                </c:pt>
                <c:pt idx="861">
                  <c:v>59.978000640869141</c:v>
                </c:pt>
                <c:pt idx="862">
                  <c:v>59.983001708984375</c:v>
                </c:pt>
                <c:pt idx="863">
                  <c:v>59.980998992919922</c:v>
                </c:pt>
                <c:pt idx="864">
                  <c:v>59.978000640869141</c:v>
                </c:pt>
                <c:pt idx="865">
                  <c:v>59.979000091552734</c:v>
                </c:pt>
                <c:pt idx="866">
                  <c:v>59.979000091552734</c:v>
                </c:pt>
                <c:pt idx="867">
                  <c:v>59.983001708984375</c:v>
                </c:pt>
                <c:pt idx="868">
                  <c:v>59.990001678466797</c:v>
                </c:pt>
                <c:pt idx="869">
                  <c:v>59.992000579833984</c:v>
                </c:pt>
                <c:pt idx="870">
                  <c:v>59.990001678466797</c:v>
                </c:pt>
                <c:pt idx="871">
                  <c:v>59.987998962402344</c:v>
                </c:pt>
                <c:pt idx="872">
                  <c:v>59.990001678466797</c:v>
                </c:pt>
                <c:pt idx="873">
                  <c:v>59.993000030517578</c:v>
                </c:pt>
                <c:pt idx="874">
                  <c:v>59.993000030517578</c:v>
                </c:pt>
                <c:pt idx="875">
                  <c:v>59.993999481201172</c:v>
                </c:pt>
                <c:pt idx="876">
                  <c:v>59.993000030517578</c:v>
                </c:pt>
                <c:pt idx="877">
                  <c:v>59.988998413085937</c:v>
                </c:pt>
                <c:pt idx="878">
                  <c:v>59.986000061035156</c:v>
                </c:pt>
                <c:pt idx="879">
                  <c:v>59.985000610351563</c:v>
                </c:pt>
                <c:pt idx="880">
                  <c:v>59.98699951171875</c:v>
                </c:pt>
                <c:pt idx="881">
                  <c:v>59.986000061035156</c:v>
                </c:pt>
                <c:pt idx="882">
                  <c:v>59.985000610351563</c:v>
                </c:pt>
                <c:pt idx="883">
                  <c:v>59.981998443603516</c:v>
                </c:pt>
                <c:pt idx="884">
                  <c:v>59.981998443603516</c:v>
                </c:pt>
                <c:pt idx="885">
                  <c:v>59.98699951171875</c:v>
                </c:pt>
                <c:pt idx="886">
                  <c:v>59.997001647949219</c:v>
                </c:pt>
                <c:pt idx="887">
                  <c:v>60</c:v>
                </c:pt>
                <c:pt idx="888">
                  <c:v>60.002998352050781</c:v>
                </c:pt>
                <c:pt idx="889">
                  <c:v>60.002998352050781</c:v>
                </c:pt>
                <c:pt idx="890">
                  <c:v>60.002998352050781</c:v>
                </c:pt>
                <c:pt idx="891">
                  <c:v>60.001998901367188</c:v>
                </c:pt>
                <c:pt idx="892">
                  <c:v>60.004001617431641</c:v>
                </c:pt>
                <c:pt idx="893">
                  <c:v>60.005001068115234</c:v>
                </c:pt>
                <c:pt idx="894">
                  <c:v>60.008998870849609</c:v>
                </c:pt>
                <c:pt idx="895">
                  <c:v>60.012001037597656</c:v>
                </c:pt>
                <c:pt idx="896">
                  <c:v>60.020999908447266</c:v>
                </c:pt>
                <c:pt idx="897">
                  <c:v>60.021999359130859</c:v>
                </c:pt>
                <c:pt idx="898">
                  <c:v>60.020000457763672</c:v>
                </c:pt>
                <c:pt idx="899">
                  <c:v>60.018001556396484</c:v>
                </c:pt>
                <c:pt idx="900">
                  <c:v>60.020000457763672</c:v>
                </c:pt>
                <c:pt idx="901">
                  <c:v>60.020000457763672</c:v>
                </c:pt>
                <c:pt idx="902">
                  <c:v>60.018001556396484</c:v>
                </c:pt>
                <c:pt idx="903">
                  <c:v>60.019001007080078</c:v>
                </c:pt>
                <c:pt idx="904">
                  <c:v>60.018001556396484</c:v>
                </c:pt>
                <c:pt idx="905">
                  <c:v>60.016998291015625</c:v>
                </c:pt>
                <c:pt idx="906">
                  <c:v>60.015998840332031</c:v>
                </c:pt>
                <c:pt idx="907">
                  <c:v>60.015998840332031</c:v>
                </c:pt>
                <c:pt idx="908">
                  <c:v>60.013999938964844</c:v>
                </c:pt>
                <c:pt idx="909">
                  <c:v>60.013999938964844</c:v>
                </c:pt>
                <c:pt idx="910">
                  <c:v>60.01300048828125</c:v>
                </c:pt>
                <c:pt idx="911">
                  <c:v>60.014999389648438</c:v>
                </c:pt>
                <c:pt idx="912">
                  <c:v>60.015998840332031</c:v>
                </c:pt>
                <c:pt idx="913">
                  <c:v>60.019001007080078</c:v>
                </c:pt>
                <c:pt idx="914">
                  <c:v>60.020999908447266</c:v>
                </c:pt>
                <c:pt idx="915">
                  <c:v>60.020000457763672</c:v>
                </c:pt>
                <c:pt idx="916">
                  <c:v>60.023998260498047</c:v>
                </c:pt>
                <c:pt idx="917">
                  <c:v>60.0260009765625</c:v>
                </c:pt>
                <c:pt idx="918">
                  <c:v>60.0260009765625</c:v>
                </c:pt>
                <c:pt idx="919">
                  <c:v>60.021999359130859</c:v>
                </c:pt>
                <c:pt idx="920">
                  <c:v>60.021999359130859</c:v>
                </c:pt>
                <c:pt idx="921">
                  <c:v>60.023998260498047</c:v>
                </c:pt>
                <c:pt idx="922">
                  <c:v>60.028999328613281</c:v>
                </c:pt>
                <c:pt idx="923">
                  <c:v>60.027999877929687</c:v>
                </c:pt>
                <c:pt idx="924">
                  <c:v>60.032001495361328</c:v>
                </c:pt>
                <c:pt idx="925">
                  <c:v>60.034999847412109</c:v>
                </c:pt>
                <c:pt idx="926">
                  <c:v>60.027999877929687</c:v>
                </c:pt>
                <c:pt idx="927">
                  <c:v>60.020999908447266</c:v>
                </c:pt>
                <c:pt idx="928">
                  <c:v>60.023998260498047</c:v>
                </c:pt>
                <c:pt idx="929">
                  <c:v>60.025001525878906</c:v>
                </c:pt>
                <c:pt idx="930">
                  <c:v>60.021999359130859</c:v>
                </c:pt>
                <c:pt idx="931">
                  <c:v>60.022998809814453</c:v>
                </c:pt>
                <c:pt idx="932">
                  <c:v>60.020000457763672</c:v>
                </c:pt>
                <c:pt idx="933">
                  <c:v>60.020000457763672</c:v>
                </c:pt>
                <c:pt idx="934">
                  <c:v>60.020000457763672</c:v>
                </c:pt>
                <c:pt idx="935">
                  <c:v>60.016998291015625</c:v>
                </c:pt>
                <c:pt idx="936">
                  <c:v>60.012001037597656</c:v>
                </c:pt>
                <c:pt idx="937">
                  <c:v>60.009998321533203</c:v>
                </c:pt>
                <c:pt idx="938">
                  <c:v>60.009998321533203</c:v>
                </c:pt>
                <c:pt idx="939">
                  <c:v>60.009998321533203</c:v>
                </c:pt>
                <c:pt idx="940">
                  <c:v>60.012001037597656</c:v>
                </c:pt>
                <c:pt idx="941">
                  <c:v>60.012001037597656</c:v>
                </c:pt>
                <c:pt idx="942">
                  <c:v>60.013999938964844</c:v>
                </c:pt>
                <c:pt idx="943">
                  <c:v>60.01300048828125</c:v>
                </c:pt>
                <c:pt idx="944">
                  <c:v>60.011001586914063</c:v>
                </c:pt>
                <c:pt idx="945">
                  <c:v>60.009998321533203</c:v>
                </c:pt>
                <c:pt idx="946">
                  <c:v>60.009998321533203</c:v>
                </c:pt>
                <c:pt idx="947">
                  <c:v>60.011001586914063</c:v>
                </c:pt>
                <c:pt idx="948">
                  <c:v>60.015998840332031</c:v>
                </c:pt>
                <c:pt idx="949">
                  <c:v>60.018001556396484</c:v>
                </c:pt>
                <c:pt idx="950">
                  <c:v>60.019001007080078</c:v>
                </c:pt>
                <c:pt idx="951">
                  <c:v>60.019001007080078</c:v>
                </c:pt>
                <c:pt idx="952">
                  <c:v>60.020000457763672</c:v>
                </c:pt>
                <c:pt idx="953">
                  <c:v>60.018001556396484</c:v>
                </c:pt>
                <c:pt idx="954">
                  <c:v>60.015998840332031</c:v>
                </c:pt>
                <c:pt idx="955">
                  <c:v>60.015998840332031</c:v>
                </c:pt>
                <c:pt idx="956">
                  <c:v>60.022998809814453</c:v>
                </c:pt>
                <c:pt idx="957">
                  <c:v>60.021999359130859</c:v>
                </c:pt>
                <c:pt idx="958">
                  <c:v>60.014999389648438</c:v>
                </c:pt>
                <c:pt idx="959">
                  <c:v>60.015998840332031</c:v>
                </c:pt>
                <c:pt idx="960">
                  <c:v>60.016998291015625</c:v>
                </c:pt>
                <c:pt idx="961">
                  <c:v>60.009998321533203</c:v>
                </c:pt>
                <c:pt idx="962">
                  <c:v>60.004001617431641</c:v>
                </c:pt>
                <c:pt idx="963">
                  <c:v>59.994998931884766</c:v>
                </c:pt>
                <c:pt idx="964">
                  <c:v>59.981998443603516</c:v>
                </c:pt>
                <c:pt idx="965">
                  <c:v>59.9739990234375</c:v>
                </c:pt>
                <c:pt idx="966">
                  <c:v>59.970001220703125</c:v>
                </c:pt>
                <c:pt idx="967">
                  <c:v>59.967998504638672</c:v>
                </c:pt>
                <c:pt idx="968">
                  <c:v>59.967998504638672</c:v>
                </c:pt>
                <c:pt idx="969">
                  <c:v>59.972000122070313</c:v>
                </c:pt>
                <c:pt idx="970">
                  <c:v>59.965999603271484</c:v>
                </c:pt>
                <c:pt idx="971">
                  <c:v>59.964000701904297</c:v>
                </c:pt>
                <c:pt idx="972">
                  <c:v>59.965999603271484</c:v>
                </c:pt>
                <c:pt idx="973">
                  <c:v>59.963001251220703</c:v>
                </c:pt>
                <c:pt idx="974">
                  <c:v>59.965000152587891</c:v>
                </c:pt>
                <c:pt idx="975">
                  <c:v>59.967998504638672</c:v>
                </c:pt>
                <c:pt idx="976">
                  <c:v>59.970001220703125</c:v>
                </c:pt>
                <c:pt idx="977">
                  <c:v>59.970001220703125</c:v>
                </c:pt>
                <c:pt idx="978">
                  <c:v>59.972000122070313</c:v>
                </c:pt>
                <c:pt idx="979">
                  <c:v>59.976001739501953</c:v>
                </c:pt>
                <c:pt idx="980">
                  <c:v>59.974998474121094</c:v>
                </c:pt>
                <c:pt idx="981">
                  <c:v>59.977001190185547</c:v>
                </c:pt>
                <c:pt idx="982">
                  <c:v>59.976001739501953</c:v>
                </c:pt>
                <c:pt idx="983">
                  <c:v>59.9739990234375</c:v>
                </c:pt>
                <c:pt idx="984">
                  <c:v>59.9739990234375</c:v>
                </c:pt>
                <c:pt idx="985">
                  <c:v>59.9739990234375</c:v>
                </c:pt>
                <c:pt idx="986">
                  <c:v>59.977001190185547</c:v>
                </c:pt>
                <c:pt idx="987">
                  <c:v>59.979000091552734</c:v>
                </c:pt>
                <c:pt idx="988">
                  <c:v>59.983001708984375</c:v>
                </c:pt>
                <c:pt idx="989">
                  <c:v>59.985000610351563</c:v>
                </c:pt>
                <c:pt idx="990">
                  <c:v>59.979999542236328</c:v>
                </c:pt>
                <c:pt idx="991">
                  <c:v>59.979000091552734</c:v>
                </c:pt>
                <c:pt idx="992">
                  <c:v>59.98699951171875</c:v>
                </c:pt>
                <c:pt idx="993">
                  <c:v>59.986000061035156</c:v>
                </c:pt>
                <c:pt idx="994">
                  <c:v>59.979999542236328</c:v>
                </c:pt>
                <c:pt idx="995">
                  <c:v>59.981998443603516</c:v>
                </c:pt>
                <c:pt idx="996">
                  <c:v>59.985000610351563</c:v>
                </c:pt>
                <c:pt idx="997">
                  <c:v>59.98699951171875</c:v>
                </c:pt>
                <c:pt idx="998">
                  <c:v>59.992000579833984</c:v>
                </c:pt>
                <c:pt idx="999">
                  <c:v>59.995998382568359</c:v>
                </c:pt>
                <c:pt idx="1000">
                  <c:v>59.997001647949219</c:v>
                </c:pt>
                <c:pt idx="1001">
                  <c:v>59.997001647949219</c:v>
                </c:pt>
                <c:pt idx="1002">
                  <c:v>59.997001647949219</c:v>
                </c:pt>
                <c:pt idx="1003">
                  <c:v>59.995998382568359</c:v>
                </c:pt>
                <c:pt idx="1004">
                  <c:v>59.995998382568359</c:v>
                </c:pt>
                <c:pt idx="1005">
                  <c:v>59.998001098632813</c:v>
                </c:pt>
                <c:pt idx="1006">
                  <c:v>60.008998870849609</c:v>
                </c:pt>
                <c:pt idx="1007">
                  <c:v>60.009998321533203</c:v>
                </c:pt>
                <c:pt idx="1008">
                  <c:v>60.005001068115234</c:v>
                </c:pt>
                <c:pt idx="1009">
                  <c:v>60.004001617431641</c:v>
                </c:pt>
                <c:pt idx="1010">
                  <c:v>60.002998352050781</c:v>
                </c:pt>
                <c:pt idx="1011">
                  <c:v>60.000999450683594</c:v>
                </c:pt>
                <c:pt idx="1012">
                  <c:v>60.004001617431641</c:v>
                </c:pt>
                <c:pt idx="1013">
                  <c:v>60.006999969482422</c:v>
                </c:pt>
                <c:pt idx="1014">
                  <c:v>60.007999420166016</c:v>
                </c:pt>
                <c:pt idx="1015">
                  <c:v>60.007999420166016</c:v>
                </c:pt>
                <c:pt idx="1016">
                  <c:v>60.006000518798828</c:v>
                </c:pt>
                <c:pt idx="1017">
                  <c:v>60.006000518798828</c:v>
                </c:pt>
                <c:pt idx="1018">
                  <c:v>60</c:v>
                </c:pt>
                <c:pt idx="1019">
                  <c:v>59.999000549316406</c:v>
                </c:pt>
                <c:pt idx="1020">
                  <c:v>60</c:v>
                </c:pt>
                <c:pt idx="1021">
                  <c:v>60.004001617431641</c:v>
                </c:pt>
                <c:pt idx="1022">
                  <c:v>60.01300048828125</c:v>
                </c:pt>
                <c:pt idx="1023">
                  <c:v>60.014999389648438</c:v>
                </c:pt>
                <c:pt idx="1024">
                  <c:v>60.012001037597656</c:v>
                </c:pt>
                <c:pt idx="1025">
                  <c:v>60.008998870849609</c:v>
                </c:pt>
                <c:pt idx="1026">
                  <c:v>60.007999420166016</c:v>
                </c:pt>
                <c:pt idx="1027">
                  <c:v>60.011001586914063</c:v>
                </c:pt>
                <c:pt idx="1028">
                  <c:v>60.01300048828125</c:v>
                </c:pt>
                <c:pt idx="1029">
                  <c:v>60.015998840332031</c:v>
                </c:pt>
                <c:pt idx="1030">
                  <c:v>60.018001556396484</c:v>
                </c:pt>
                <c:pt idx="1031">
                  <c:v>60.019001007080078</c:v>
                </c:pt>
                <c:pt idx="1032">
                  <c:v>60.01300048828125</c:v>
                </c:pt>
                <c:pt idx="1033">
                  <c:v>60.011001586914063</c:v>
                </c:pt>
                <c:pt idx="1034">
                  <c:v>60.008998870849609</c:v>
                </c:pt>
                <c:pt idx="1035">
                  <c:v>60.007999420166016</c:v>
                </c:pt>
                <c:pt idx="1036">
                  <c:v>60.011001586914063</c:v>
                </c:pt>
                <c:pt idx="1037">
                  <c:v>60.014999389648438</c:v>
                </c:pt>
                <c:pt idx="1038">
                  <c:v>60.020999908447266</c:v>
                </c:pt>
                <c:pt idx="1039">
                  <c:v>60.018001556396484</c:v>
                </c:pt>
                <c:pt idx="1040">
                  <c:v>60.019001007080078</c:v>
                </c:pt>
                <c:pt idx="1041">
                  <c:v>60.019001007080078</c:v>
                </c:pt>
                <c:pt idx="1042">
                  <c:v>60.021999359130859</c:v>
                </c:pt>
                <c:pt idx="1043">
                  <c:v>60.025001525878906</c:v>
                </c:pt>
                <c:pt idx="1044">
                  <c:v>60.029998779296875</c:v>
                </c:pt>
                <c:pt idx="1045">
                  <c:v>60.027000427246094</c:v>
                </c:pt>
                <c:pt idx="1046">
                  <c:v>60.020999908447266</c:v>
                </c:pt>
                <c:pt idx="1047">
                  <c:v>60.022998809814453</c:v>
                </c:pt>
                <c:pt idx="1048">
                  <c:v>60.020000457763672</c:v>
                </c:pt>
                <c:pt idx="1049">
                  <c:v>60.023998260498047</c:v>
                </c:pt>
                <c:pt idx="1050">
                  <c:v>60.021999359130859</c:v>
                </c:pt>
                <c:pt idx="1051">
                  <c:v>60.021999359130859</c:v>
                </c:pt>
                <c:pt idx="1052">
                  <c:v>60.025001525878906</c:v>
                </c:pt>
                <c:pt idx="1053">
                  <c:v>60.022998809814453</c:v>
                </c:pt>
                <c:pt idx="1054">
                  <c:v>60.020000457763672</c:v>
                </c:pt>
                <c:pt idx="1055">
                  <c:v>60.018001556396484</c:v>
                </c:pt>
                <c:pt idx="1056">
                  <c:v>60.007999420166016</c:v>
                </c:pt>
                <c:pt idx="1057">
                  <c:v>60.012001037597656</c:v>
                </c:pt>
                <c:pt idx="1058">
                  <c:v>60.019001007080078</c:v>
                </c:pt>
                <c:pt idx="1059">
                  <c:v>60.019001007080078</c:v>
                </c:pt>
                <c:pt idx="1060">
                  <c:v>60.015998840332031</c:v>
                </c:pt>
                <c:pt idx="1061">
                  <c:v>60.014999389648438</c:v>
                </c:pt>
                <c:pt idx="1062">
                  <c:v>60.013999938964844</c:v>
                </c:pt>
                <c:pt idx="1063">
                  <c:v>60.015998840332031</c:v>
                </c:pt>
                <c:pt idx="1064">
                  <c:v>60.019001007080078</c:v>
                </c:pt>
                <c:pt idx="1065">
                  <c:v>60.015998840332031</c:v>
                </c:pt>
                <c:pt idx="1066">
                  <c:v>60.013999938964844</c:v>
                </c:pt>
                <c:pt idx="1067">
                  <c:v>60.018001556396484</c:v>
                </c:pt>
                <c:pt idx="1068">
                  <c:v>60.022998809814453</c:v>
                </c:pt>
                <c:pt idx="1069">
                  <c:v>60.023998260498047</c:v>
                </c:pt>
                <c:pt idx="1070">
                  <c:v>60.0260009765625</c:v>
                </c:pt>
                <c:pt idx="1071">
                  <c:v>60.023998260498047</c:v>
                </c:pt>
                <c:pt idx="1072">
                  <c:v>60.020000457763672</c:v>
                </c:pt>
                <c:pt idx="1073">
                  <c:v>60.019001007080078</c:v>
                </c:pt>
                <c:pt idx="1074">
                  <c:v>60.025001525878906</c:v>
                </c:pt>
                <c:pt idx="1075">
                  <c:v>60.027999877929687</c:v>
                </c:pt>
                <c:pt idx="1076">
                  <c:v>60.030998229980469</c:v>
                </c:pt>
                <c:pt idx="1077">
                  <c:v>60.028999328613281</c:v>
                </c:pt>
                <c:pt idx="1078">
                  <c:v>60.0260009765625</c:v>
                </c:pt>
                <c:pt idx="1079">
                  <c:v>60.028999328613281</c:v>
                </c:pt>
                <c:pt idx="1080">
                  <c:v>60.033000946044922</c:v>
                </c:pt>
                <c:pt idx="1081">
                  <c:v>60.029998779296875</c:v>
                </c:pt>
                <c:pt idx="1082">
                  <c:v>60.015998840332031</c:v>
                </c:pt>
                <c:pt idx="1083">
                  <c:v>60.019001007080078</c:v>
                </c:pt>
                <c:pt idx="1084">
                  <c:v>60.027999877929687</c:v>
                </c:pt>
                <c:pt idx="1085">
                  <c:v>60.020999908447266</c:v>
                </c:pt>
                <c:pt idx="1086">
                  <c:v>60.014999389648438</c:v>
                </c:pt>
                <c:pt idx="1087">
                  <c:v>60.012001037597656</c:v>
                </c:pt>
                <c:pt idx="1088">
                  <c:v>60.013999938964844</c:v>
                </c:pt>
                <c:pt idx="1089">
                  <c:v>60.01300048828125</c:v>
                </c:pt>
                <c:pt idx="1090">
                  <c:v>60.015998840332031</c:v>
                </c:pt>
                <c:pt idx="1091">
                  <c:v>60.015998840332031</c:v>
                </c:pt>
                <c:pt idx="1092">
                  <c:v>60.01300048828125</c:v>
                </c:pt>
                <c:pt idx="1093">
                  <c:v>60.006999969482422</c:v>
                </c:pt>
                <c:pt idx="1094">
                  <c:v>59.993999481201172</c:v>
                </c:pt>
                <c:pt idx="1095">
                  <c:v>59.993000030517578</c:v>
                </c:pt>
                <c:pt idx="1096">
                  <c:v>59.993000030517578</c:v>
                </c:pt>
                <c:pt idx="1097">
                  <c:v>59.993999481201172</c:v>
                </c:pt>
                <c:pt idx="1098">
                  <c:v>59.993999481201172</c:v>
                </c:pt>
                <c:pt idx="1099">
                  <c:v>59.993000030517578</c:v>
                </c:pt>
                <c:pt idx="1100">
                  <c:v>59.987998962402344</c:v>
                </c:pt>
                <c:pt idx="1101">
                  <c:v>59.985000610351563</c:v>
                </c:pt>
                <c:pt idx="1102">
                  <c:v>59.981998443603516</c:v>
                </c:pt>
                <c:pt idx="1103">
                  <c:v>59.979999542236328</c:v>
                </c:pt>
                <c:pt idx="1104">
                  <c:v>59.980998992919922</c:v>
                </c:pt>
                <c:pt idx="1105">
                  <c:v>59.981998443603516</c:v>
                </c:pt>
                <c:pt idx="1106">
                  <c:v>59.979999542236328</c:v>
                </c:pt>
                <c:pt idx="1107">
                  <c:v>59.979999542236328</c:v>
                </c:pt>
                <c:pt idx="1108">
                  <c:v>59.979999542236328</c:v>
                </c:pt>
                <c:pt idx="1109">
                  <c:v>59.983001708984375</c:v>
                </c:pt>
                <c:pt idx="1110">
                  <c:v>59.980998992919922</c:v>
                </c:pt>
                <c:pt idx="1111">
                  <c:v>59.980998992919922</c:v>
                </c:pt>
                <c:pt idx="1112">
                  <c:v>59.980998992919922</c:v>
                </c:pt>
                <c:pt idx="1113">
                  <c:v>59.980998992919922</c:v>
                </c:pt>
                <c:pt idx="1114">
                  <c:v>59.979999542236328</c:v>
                </c:pt>
                <c:pt idx="1115">
                  <c:v>59.978000640869141</c:v>
                </c:pt>
                <c:pt idx="1116">
                  <c:v>59.979000091552734</c:v>
                </c:pt>
                <c:pt idx="1117">
                  <c:v>59.978000640869141</c:v>
                </c:pt>
                <c:pt idx="1118">
                  <c:v>59.976001739501953</c:v>
                </c:pt>
                <c:pt idx="1119">
                  <c:v>59.974998474121094</c:v>
                </c:pt>
                <c:pt idx="1120">
                  <c:v>59.974998474121094</c:v>
                </c:pt>
                <c:pt idx="1121">
                  <c:v>59.979000091552734</c:v>
                </c:pt>
                <c:pt idx="1122">
                  <c:v>59.974998474121094</c:v>
                </c:pt>
                <c:pt idx="1123">
                  <c:v>59.976001739501953</c:v>
                </c:pt>
                <c:pt idx="1124">
                  <c:v>59.977001190185547</c:v>
                </c:pt>
                <c:pt idx="1125">
                  <c:v>59.974998474121094</c:v>
                </c:pt>
                <c:pt idx="1126">
                  <c:v>59.979000091552734</c:v>
                </c:pt>
                <c:pt idx="1127">
                  <c:v>59.979999542236328</c:v>
                </c:pt>
                <c:pt idx="1128">
                  <c:v>59.978000640869141</c:v>
                </c:pt>
                <c:pt idx="1129">
                  <c:v>59.979000091552734</c:v>
                </c:pt>
                <c:pt idx="1130">
                  <c:v>59.983001708984375</c:v>
                </c:pt>
                <c:pt idx="1131">
                  <c:v>59.98699951171875</c:v>
                </c:pt>
                <c:pt idx="1132">
                  <c:v>59.984001159667969</c:v>
                </c:pt>
                <c:pt idx="1133">
                  <c:v>59.979999542236328</c:v>
                </c:pt>
                <c:pt idx="1134">
                  <c:v>59.979999542236328</c:v>
                </c:pt>
                <c:pt idx="1135">
                  <c:v>59.979000091552734</c:v>
                </c:pt>
                <c:pt idx="1136">
                  <c:v>59.974998474121094</c:v>
                </c:pt>
                <c:pt idx="1137">
                  <c:v>59.979000091552734</c:v>
                </c:pt>
                <c:pt idx="1138">
                  <c:v>59.983001708984375</c:v>
                </c:pt>
                <c:pt idx="1139">
                  <c:v>59.983001708984375</c:v>
                </c:pt>
                <c:pt idx="1140">
                  <c:v>59.990001678466797</c:v>
                </c:pt>
                <c:pt idx="1141">
                  <c:v>59.98699951171875</c:v>
                </c:pt>
                <c:pt idx="1142">
                  <c:v>59.976001739501953</c:v>
                </c:pt>
                <c:pt idx="1143">
                  <c:v>59.979000091552734</c:v>
                </c:pt>
                <c:pt idx="1144">
                  <c:v>59.983001708984375</c:v>
                </c:pt>
                <c:pt idx="1145">
                  <c:v>59.979000091552734</c:v>
                </c:pt>
                <c:pt idx="1146">
                  <c:v>59.978000640869141</c:v>
                </c:pt>
                <c:pt idx="1147">
                  <c:v>59.974998474121094</c:v>
                </c:pt>
                <c:pt idx="1148">
                  <c:v>59.988998413085937</c:v>
                </c:pt>
                <c:pt idx="1149">
                  <c:v>59.999000549316406</c:v>
                </c:pt>
                <c:pt idx="1150">
                  <c:v>59.988998413085937</c:v>
                </c:pt>
                <c:pt idx="1151">
                  <c:v>59.986000061035156</c:v>
                </c:pt>
                <c:pt idx="1152">
                  <c:v>59.983001708984375</c:v>
                </c:pt>
                <c:pt idx="1153">
                  <c:v>59.981998443603516</c:v>
                </c:pt>
                <c:pt idx="1154">
                  <c:v>59.990001678466797</c:v>
                </c:pt>
                <c:pt idx="1155">
                  <c:v>59.994998931884766</c:v>
                </c:pt>
                <c:pt idx="1156">
                  <c:v>59.990001678466797</c:v>
                </c:pt>
                <c:pt idx="1157">
                  <c:v>59.988998413085937</c:v>
                </c:pt>
                <c:pt idx="1158">
                  <c:v>59.995998382568359</c:v>
                </c:pt>
                <c:pt idx="1159">
                  <c:v>60</c:v>
                </c:pt>
                <c:pt idx="1160">
                  <c:v>60.004001617431641</c:v>
                </c:pt>
                <c:pt idx="1161">
                  <c:v>60.004001617431641</c:v>
                </c:pt>
                <c:pt idx="1162">
                  <c:v>59.999000549316406</c:v>
                </c:pt>
                <c:pt idx="1163">
                  <c:v>59.998001098632813</c:v>
                </c:pt>
                <c:pt idx="1164">
                  <c:v>59.995998382568359</c:v>
                </c:pt>
                <c:pt idx="1165">
                  <c:v>60.000999450683594</c:v>
                </c:pt>
                <c:pt idx="1166">
                  <c:v>60.000999450683594</c:v>
                </c:pt>
                <c:pt idx="1167">
                  <c:v>60.002998352050781</c:v>
                </c:pt>
                <c:pt idx="1168">
                  <c:v>60.004001617431641</c:v>
                </c:pt>
                <c:pt idx="1169">
                  <c:v>60.004001617431641</c:v>
                </c:pt>
                <c:pt idx="1170">
                  <c:v>60.006000518798828</c:v>
                </c:pt>
                <c:pt idx="1171">
                  <c:v>60.002998352050781</c:v>
                </c:pt>
                <c:pt idx="1172">
                  <c:v>60.006000518798828</c:v>
                </c:pt>
                <c:pt idx="1173">
                  <c:v>60.008998870849609</c:v>
                </c:pt>
                <c:pt idx="1174">
                  <c:v>60.009998321533203</c:v>
                </c:pt>
                <c:pt idx="1175">
                  <c:v>60.008998870849609</c:v>
                </c:pt>
                <c:pt idx="1176">
                  <c:v>60.014999389648438</c:v>
                </c:pt>
                <c:pt idx="1177">
                  <c:v>60.013999938964844</c:v>
                </c:pt>
                <c:pt idx="1178">
                  <c:v>60.008998870849609</c:v>
                </c:pt>
                <c:pt idx="1179">
                  <c:v>60.007999420166016</c:v>
                </c:pt>
                <c:pt idx="1180">
                  <c:v>60.009998321533203</c:v>
                </c:pt>
                <c:pt idx="1181">
                  <c:v>60.008998870849609</c:v>
                </c:pt>
                <c:pt idx="1182">
                  <c:v>60.01300048828125</c:v>
                </c:pt>
                <c:pt idx="1183">
                  <c:v>60.013999938964844</c:v>
                </c:pt>
                <c:pt idx="1184">
                  <c:v>60.012001037597656</c:v>
                </c:pt>
                <c:pt idx="1185">
                  <c:v>60.009998321533203</c:v>
                </c:pt>
                <c:pt idx="1186">
                  <c:v>60.006999969482422</c:v>
                </c:pt>
                <c:pt idx="1187">
                  <c:v>60.002998352050781</c:v>
                </c:pt>
                <c:pt idx="1188">
                  <c:v>60</c:v>
                </c:pt>
                <c:pt idx="1189">
                  <c:v>59.998001098632813</c:v>
                </c:pt>
                <c:pt idx="1190">
                  <c:v>59.999000549316406</c:v>
                </c:pt>
                <c:pt idx="1191">
                  <c:v>60.001998901367188</c:v>
                </c:pt>
                <c:pt idx="1192">
                  <c:v>60.002998352050781</c:v>
                </c:pt>
                <c:pt idx="1193">
                  <c:v>59.999000549316406</c:v>
                </c:pt>
                <c:pt idx="1194">
                  <c:v>60.000999450683594</c:v>
                </c:pt>
                <c:pt idx="1195">
                  <c:v>59.994998931884766</c:v>
                </c:pt>
                <c:pt idx="1196">
                  <c:v>59.98699951171875</c:v>
                </c:pt>
                <c:pt idx="1197">
                  <c:v>59.987998962402344</c:v>
                </c:pt>
                <c:pt idx="1198">
                  <c:v>59.990001678466797</c:v>
                </c:pt>
                <c:pt idx="1199">
                  <c:v>59.992000579833984</c:v>
                </c:pt>
                <c:pt idx="1200">
                  <c:v>59.992000579833984</c:v>
                </c:pt>
              </c:numCache>
            </c:numRef>
          </c:val>
        </c:ser>
        <c:marker val="1"/>
        <c:axId val="110620672"/>
        <c:axId val="110622208"/>
      </c:lineChart>
      <c:catAx>
        <c:axId val="110620672"/>
        <c:scaling>
          <c:orientation val="minMax"/>
        </c:scaling>
        <c:axPos val="b"/>
        <c:numFmt formatCode="h:mm:ss;@" sourceLinked="0"/>
        <c:tickLblPos val="nextTo"/>
        <c:crossAx val="110622208"/>
        <c:crosses val="autoZero"/>
        <c:lblAlgn val="ctr"/>
        <c:lblOffset val="100"/>
        <c:tickLblSkip val="60"/>
        <c:tickMarkSkip val="60"/>
      </c:catAx>
      <c:valAx>
        <c:axId val="110622208"/>
        <c:scaling>
          <c:orientation val="minMax"/>
        </c:scaling>
        <c:axPos val="l"/>
        <c:majorGridlines/>
        <c:numFmt formatCode="General" sourceLinked="1"/>
        <c:tickLblPos val="nextTo"/>
        <c:crossAx val="110620672"/>
        <c:crosses val="autoZero"/>
        <c:crossBetween val="between"/>
      </c:val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5209984"/>
        <c:axId val="165211520"/>
      </c:lineChart>
      <c:lineChart>
        <c:grouping val="standard"/>
        <c:ser>
          <c:idx val="3"/>
          <c:order val="1"/>
          <c:tx>
            <c:strRef>
              <c:f>Evaluation!$AS$35:$AS$37</c:f>
              <c:strCache>
                <c:ptCount val="1"/>
                <c:pt idx="0">
                  <c:v>Non- Conforming Load</c:v>
                </c:pt>
              </c:strCache>
            </c:strRef>
          </c:tx>
          <c:marker>
            <c:symbol val="none"/>
          </c:marker>
          <c:val>
            <c:numRef>
              <c:f>Evaluation!$AS$49:$AS$529</c:f>
              <c:numCache>
                <c:formatCode>0.00</c:formatCode>
                <c:ptCount val="481"/>
                <c:pt idx="0">
                  <c:v>-253.63186645507812</c:v>
                </c:pt>
                <c:pt idx="1">
                  <c:v>-253.63186645507812</c:v>
                </c:pt>
                <c:pt idx="2">
                  <c:v>-246.95730590820312</c:v>
                </c:pt>
                <c:pt idx="3">
                  <c:v>-246.95730590820312</c:v>
                </c:pt>
                <c:pt idx="4">
                  <c:v>-246.95730590820312</c:v>
                </c:pt>
                <c:pt idx="5">
                  <c:v>-246.95730590820312</c:v>
                </c:pt>
                <c:pt idx="6">
                  <c:v>-246.95730590820312</c:v>
                </c:pt>
                <c:pt idx="7">
                  <c:v>-246.95730590820312</c:v>
                </c:pt>
                <c:pt idx="8">
                  <c:v>-246.95730590820312</c:v>
                </c:pt>
                <c:pt idx="9">
                  <c:v>-254.54177856445312</c:v>
                </c:pt>
                <c:pt idx="10">
                  <c:v>-254.54177856445312</c:v>
                </c:pt>
                <c:pt idx="11">
                  <c:v>-254.54177856445312</c:v>
                </c:pt>
                <c:pt idx="12">
                  <c:v>-254.54177856445312</c:v>
                </c:pt>
                <c:pt idx="13">
                  <c:v>-254.54177856445312</c:v>
                </c:pt>
                <c:pt idx="14">
                  <c:v>-254.54177856445312</c:v>
                </c:pt>
                <c:pt idx="15">
                  <c:v>-165.1016845703125</c:v>
                </c:pt>
                <c:pt idx="16">
                  <c:v>-165.1016845703125</c:v>
                </c:pt>
                <c:pt idx="17">
                  <c:v>-165.1016845703125</c:v>
                </c:pt>
                <c:pt idx="18">
                  <c:v>-165.1016845703125</c:v>
                </c:pt>
                <c:pt idx="19">
                  <c:v>-165.1016845703125</c:v>
                </c:pt>
                <c:pt idx="20">
                  <c:v>-165.1016845703125</c:v>
                </c:pt>
                <c:pt idx="21">
                  <c:v>-165.1016845703125</c:v>
                </c:pt>
                <c:pt idx="22">
                  <c:v>-165.1016845703125</c:v>
                </c:pt>
                <c:pt idx="23">
                  <c:v>-165.47639465332031</c:v>
                </c:pt>
                <c:pt idx="24">
                  <c:v>-165.47639465332031</c:v>
                </c:pt>
                <c:pt idx="25">
                  <c:v>-165.47639465332031</c:v>
                </c:pt>
                <c:pt idx="26">
                  <c:v>-165.47639465332031</c:v>
                </c:pt>
                <c:pt idx="27">
                  <c:v>-165.47639465332031</c:v>
                </c:pt>
                <c:pt idx="28">
                  <c:v>-165.47639465332031</c:v>
                </c:pt>
                <c:pt idx="29">
                  <c:v>-165.47639465332031</c:v>
                </c:pt>
                <c:pt idx="30">
                  <c:v>-206.4591064453125</c:v>
                </c:pt>
                <c:pt idx="31">
                  <c:v>-206.4591064453125</c:v>
                </c:pt>
                <c:pt idx="32">
                  <c:v>-206.4591064453125</c:v>
                </c:pt>
                <c:pt idx="33">
                  <c:v>-206.4591064453125</c:v>
                </c:pt>
                <c:pt idx="34">
                  <c:v>-206.4591064453125</c:v>
                </c:pt>
                <c:pt idx="35">
                  <c:v>-206.4591064453125</c:v>
                </c:pt>
                <c:pt idx="36">
                  <c:v>-206.4591064453125</c:v>
                </c:pt>
                <c:pt idx="37">
                  <c:v>-206.4591064453125</c:v>
                </c:pt>
                <c:pt idx="38">
                  <c:v>-211.25604248046875</c:v>
                </c:pt>
                <c:pt idx="39">
                  <c:v>-211.25604248046875</c:v>
                </c:pt>
                <c:pt idx="40">
                  <c:v>-211.25604248046875</c:v>
                </c:pt>
                <c:pt idx="41">
                  <c:v>-211.25604248046875</c:v>
                </c:pt>
                <c:pt idx="42">
                  <c:v>-211.25604248046875</c:v>
                </c:pt>
                <c:pt idx="43">
                  <c:v>-211.25604248046875</c:v>
                </c:pt>
                <c:pt idx="44">
                  <c:v>-211.25604248046875</c:v>
                </c:pt>
                <c:pt idx="45">
                  <c:v>-211.25604248046875</c:v>
                </c:pt>
                <c:pt idx="46">
                  <c:v>-214.34669494628906</c:v>
                </c:pt>
                <c:pt idx="47">
                  <c:v>-214.34669494628906</c:v>
                </c:pt>
                <c:pt idx="48">
                  <c:v>-214.34669494628906</c:v>
                </c:pt>
                <c:pt idx="49">
                  <c:v>-214.34669494628906</c:v>
                </c:pt>
                <c:pt idx="50">
                  <c:v>-214.34669494628906</c:v>
                </c:pt>
                <c:pt idx="51">
                  <c:v>-214.34669494628906</c:v>
                </c:pt>
                <c:pt idx="52">
                  <c:v>-214.34669494628906</c:v>
                </c:pt>
                <c:pt idx="53">
                  <c:v>-212.17269897460937</c:v>
                </c:pt>
                <c:pt idx="54">
                  <c:v>-212.17269897460937</c:v>
                </c:pt>
                <c:pt idx="55">
                  <c:v>-212.17269897460937</c:v>
                </c:pt>
                <c:pt idx="56">
                  <c:v>-212.17269897460937</c:v>
                </c:pt>
                <c:pt idx="57">
                  <c:v>-212.17269897460937</c:v>
                </c:pt>
                <c:pt idx="58">
                  <c:v>-212.17269897460937</c:v>
                </c:pt>
                <c:pt idx="59">
                  <c:v>-212.17269897460937</c:v>
                </c:pt>
                <c:pt idx="60">
                  <c:v>-212.17269897460937</c:v>
                </c:pt>
                <c:pt idx="61">
                  <c:v>-215.59817504882812</c:v>
                </c:pt>
                <c:pt idx="62">
                  <c:v>-215.59817504882812</c:v>
                </c:pt>
                <c:pt idx="63">
                  <c:v>-215.59817504882812</c:v>
                </c:pt>
                <c:pt idx="64">
                  <c:v>-215.59817504882812</c:v>
                </c:pt>
                <c:pt idx="65">
                  <c:v>-215.59817504882812</c:v>
                </c:pt>
                <c:pt idx="66">
                  <c:v>-215.59817504882812</c:v>
                </c:pt>
                <c:pt idx="67">
                  <c:v>-215.59817504882812</c:v>
                </c:pt>
                <c:pt idx="68">
                  <c:v>-218.32725524902344</c:v>
                </c:pt>
                <c:pt idx="69">
                  <c:v>-218.32725524902344</c:v>
                </c:pt>
                <c:pt idx="70">
                  <c:v>-218.32725524902344</c:v>
                </c:pt>
                <c:pt idx="71">
                  <c:v>-218.32725524902344</c:v>
                </c:pt>
                <c:pt idx="72">
                  <c:v>-218.32725524902344</c:v>
                </c:pt>
                <c:pt idx="73">
                  <c:v>-218.32725524902344</c:v>
                </c:pt>
                <c:pt idx="74">
                  <c:v>-218.32725524902344</c:v>
                </c:pt>
                <c:pt idx="75">
                  <c:v>-218.32725524902344</c:v>
                </c:pt>
                <c:pt idx="76">
                  <c:v>-217.37942504882812</c:v>
                </c:pt>
                <c:pt idx="77">
                  <c:v>-217.37942504882812</c:v>
                </c:pt>
                <c:pt idx="78">
                  <c:v>-217.37942504882812</c:v>
                </c:pt>
                <c:pt idx="79">
                  <c:v>-217.37942504882812</c:v>
                </c:pt>
                <c:pt idx="80">
                  <c:v>-217.37942504882812</c:v>
                </c:pt>
                <c:pt idx="81">
                  <c:v>-217.37942504882812</c:v>
                </c:pt>
                <c:pt idx="82">
                  <c:v>-217.37942504882812</c:v>
                </c:pt>
                <c:pt idx="83">
                  <c:v>-214.83035278320312</c:v>
                </c:pt>
                <c:pt idx="84">
                  <c:v>-214.83035278320312</c:v>
                </c:pt>
                <c:pt idx="85">
                  <c:v>-214.83035278320312</c:v>
                </c:pt>
                <c:pt idx="86">
                  <c:v>-214.83035278320312</c:v>
                </c:pt>
                <c:pt idx="87">
                  <c:v>-214.83035278320312</c:v>
                </c:pt>
                <c:pt idx="88">
                  <c:v>-214.83035278320312</c:v>
                </c:pt>
                <c:pt idx="89">
                  <c:v>-214.83035278320312</c:v>
                </c:pt>
                <c:pt idx="90">
                  <c:v>-214.83035278320312</c:v>
                </c:pt>
                <c:pt idx="91">
                  <c:v>-227.65591430664062</c:v>
                </c:pt>
                <c:pt idx="92">
                  <c:v>-227.65591430664062</c:v>
                </c:pt>
                <c:pt idx="93">
                  <c:v>-227.65591430664062</c:v>
                </c:pt>
                <c:pt idx="94">
                  <c:v>-227.65591430664062</c:v>
                </c:pt>
                <c:pt idx="95">
                  <c:v>-227.65591430664062</c:v>
                </c:pt>
                <c:pt idx="96">
                  <c:v>-227.65591430664062</c:v>
                </c:pt>
                <c:pt idx="97">
                  <c:v>-227.65591430664062</c:v>
                </c:pt>
                <c:pt idx="98">
                  <c:v>-225.01808166503906</c:v>
                </c:pt>
                <c:pt idx="99">
                  <c:v>-225.01808166503906</c:v>
                </c:pt>
                <c:pt idx="100">
                  <c:v>-225.01808166503906</c:v>
                </c:pt>
                <c:pt idx="101">
                  <c:v>-225.01808166503906</c:v>
                </c:pt>
                <c:pt idx="102">
                  <c:v>-225.01808166503906</c:v>
                </c:pt>
                <c:pt idx="103">
                  <c:v>-225.01808166503906</c:v>
                </c:pt>
                <c:pt idx="104">
                  <c:v>-225.01808166503906</c:v>
                </c:pt>
                <c:pt idx="105">
                  <c:v>-225.01808166503906</c:v>
                </c:pt>
                <c:pt idx="106">
                  <c:v>-228.36515808105469</c:v>
                </c:pt>
                <c:pt idx="107">
                  <c:v>-228.36515808105469</c:v>
                </c:pt>
                <c:pt idx="108">
                  <c:v>-228.36515808105469</c:v>
                </c:pt>
                <c:pt idx="109">
                  <c:v>-228.36515808105469</c:v>
                </c:pt>
                <c:pt idx="110">
                  <c:v>-228.36515808105469</c:v>
                </c:pt>
                <c:pt idx="111">
                  <c:v>-228.36515808105469</c:v>
                </c:pt>
                <c:pt idx="112">
                  <c:v>-228.36515808105469</c:v>
                </c:pt>
                <c:pt idx="113">
                  <c:v>-234.07533264160156</c:v>
                </c:pt>
                <c:pt idx="114">
                  <c:v>-234.07533264160156</c:v>
                </c:pt>
                <c:pt idx="115">
                  <c:v>-234.07533264160156</c:v>
                </c:pt>
                <c:pt idx="116">
                  <c:v>-234.07533264160156</c:v>
                </c:pt>
                <c:pt idx="117">
                  <c:v>-234.07533264160156</c:v>
                </c:pt>
                <c:pt idx="118">
                  <c:v>-234.07533264160156</c:v>
                </c:pt>
                <c:pt idx="119">
                  <c:v>-234.07533264160156</c:v>
                </c:pt>
                <c:pt idx="120">
                  <c:v>-234.07533264160156</c:v>
                </c:pt>
                <c:pt idx="121">
                  <c:v>-228.79815673828125</c:v>
                </c:pt>
                <c:pt idx="122">
                  <c:v>-228.79815673828125</c:v>
                </c:pt>
                <c:pt idx="123">
                  <c:v>-228.79815673828125</c:v>
                </c:pt>
                <c:pt idx="124">
                  <c:v>-228.79815673828125</c:v>
                </c:pt>
                <c:pt idx="125">
                  <c:v>-228.79815673828125</c:v>
                </c:pt>
                <c:pt idx="126">
                  <c:v>-228.79815673828125</c:v>
                </c:pt>
                <c:pt idx="127">
                  <c:v>-228.79815673828125</c:v>
                </c:pt>
                <c:pt idx="128">
                  <c:v>-229.46696472167969</c:v>
                </c:pt>
                <c:pt idx="129">
                  <c:v>-229.46696472167969</c:v>
                </c:pt>
                <c:pt idx="130">
                  <c:v>-249.33757019042969</c:v>
                </c:pt>
                <c:pt idx="131">
                  <c:v>-249.33757019042969</c:v>
                </c:pt>
                <c:pt idx="132">
                  <c:v>-249.33757019042969</c:v>
                </c:pt>
                <c:pt idx="133">
                  <c:v>-249.33757019042969</c:v>
                </c:pt>
                <c:pt idx="134">
                  <c:v>-249.33757019042969</c:v>
                </c:pt>
                <c:pt idx="135">
                  <c:v>-249.33757019042969</c:v>
                </c:pt>
                <c:pt idx="136">
                  <c:v>-249.33757019042969</c:v>
                </c:pt>
                <c:pt idx="137">
                  <c:v>-258.27816772460937</c:v>
                </c:pt>
                <c:pt idx="138">
                  <c:v>-258.27816772460937</c:v>
                </c:pt>
                <c:pt idx="139">
                  <c:v>-258.27816772460937</c:v>
                </c:pt>
                <c:pt idx="140">
                  <c:v>-258.27816772460937</c:v>
                </c:pt>
                <c:pt idx="141">
                  <c:v>-258.27816772460937</c:v>
                </c:pt>
                <c:pt idx="142">
                  <c:v>-258.27816772460937</c:v>
                </c:pt>
                <c:pt idx="143">
                  <c:v>-258.27816772460937</c:v>
                </c:pt>
                <c:pt idx="144">
                  <c:v>-258.27816772460937</c:v>
                </c:pt>
                <c:pt idx="145">
                  <c:v>-258.4063720703125</c:v>
                </c:pt>
                <c:pt idx="146">
                  <c:v>-258.4063720703125</c:v>
                </c:pt>
                <c:pt idx="147">
                  <c:v>-258.4063720703125</c:v>
                </c:pt>
                <c:pt idx="148">
                  <c:v>-258.4063720703125</c:v>
                </c:pt>
                <c:pt idx="149">
                  <c:v>-258.4063720703125</c:v>
                </c:pt>
                <c:pt idx="150">
                  <c:v>-258.4063720703125</c:v>
                </c:pt>
                <c:pt idx="151">
                  <c:v>-258.4063720703125</c:v>
                </c:pt>
                <c:pt idx="152">
                  <c:v>-260.53887939453125</c:v>
                </c:pt>
                <c:pt idx="153">
                  <c:v>-260.53887939453125</c:v>
                </c:pt>
                <c:pt idx="154">
                  <c:v>-260.53887939453125</c:v>
                </c:pt>
                <c:pt idx="155">
                  <c:v>-260.53887939453125</c:v>
                </c:pt>
                <c:pt idx="156">
                  <c:v>-260.53887939453125</c:v>
                </c:pt>
                <c:pt idx="157">
                  <c:v>-260.53887939453125</c:v>
                </c:pt>
                <c:pt idx="158">
                  <c:v>-260.53887939453125</c:v>
                </c:pt>
                <c:pt idx="159">
                  <c:v>-260.53887939453125</c:v>
                </c:pt>
                <c:pt idx="160">
                  <c:v>-257.882080078125</c:v>
                </c:pt>
                <c:pt idx="161">
                  <c:v>-257.882080078125</c:v>
                </c:pt>
                <c:pt idx="162">
                  <c:v>-257.882080078125</c:v>
                </c:pt>
                <c:pt idx="163">
                  <c:v>-257.882080078125</c:v>
                </c:pt>
                <c:pt idx="164">
                  <c:v>-257.882080078125</c:v>
                </c:pt>
                <c:pt idx="165">
                  <c:v>-257.882080078125</c:v>
                </c:pt>
                <c:pt idx="166">
                  <c:v>-257.882080078125</c:v>
                </c:pt>
                <c:pt idx="167">
                  <c:v>-258.58865356445313</c:v>
                </c:pt>
                <c:pt idx="168">
                  <c:v>-258.58865356445313</c:v>
                </c:pt>
                <c:pt idx="169">
                  <c:v>-258.58865356445313</c:v>
                </c:pt>
                <c:pt idx="170">
                  <c:v>-258.58865356445313</c:v>
                </c:pt>
                <c:pt idx="171">
                  <c:v>-258.58865356445313</c:v>
                </c:pt>
                <c:pt idx="172">
                  <c:v>-258.58865356445313</c:v>
                </c:pt>
                <c:pt idx="173">
                  <c:v>-258.58865356445313</c:v>
                </c:pt>
                <c:pt idx="174">
                  <c:v>-258.58865356445313</c:v>
                </c:pt>
                <c:pt idx="175">
                  <c:v>-261.90615844726562</c:v>
                </c:pt>
                <c:pt idx="176">
                  <c:v>-261.90615844726562</c:v>
                </c:pt>
                <c:pt idx="177">
                  <c:v>-261.90615844726562</c:v>
                </c:pt>
                <c:pt idx="178">
                  <c:v>-261.90615844726562</c:v>
                </c:pt>
                <c:pt idx="179">
                  <c:v>-261.90615844726562</c:v>
                </c:pt>
                <c:pt idx="180">
                  <c:v>-261.90615844726562</c:v>
                </c:pt>
                <c:pt idx="181">
                  <c:v>-261.90615844726562</c:v>
                </c:pt>
                <c:pt idx="182">
                  <c:v>-256.747802734375</c:v>
                </c:pt>
                <c:pt idx="183">
                  <c:v>-256.747802734375</c:v>
                </c:pt>
                <c:pt idx="184">
                  <c:v>-256.747802734375</c:v>
                </c:pt>
                <c:pt idx="185">
                  <c:v>-256.747802734375</c:v>
                </c:pt>
                <c:pt idx="186">
                  <c:v>-256.747802734375</c:v>
                </c:pt>
                <c:pt idx="187">
                  <c:v>-256.747802734375</c:v>
                </c:pt>
                <c:pt idx="188">
                  <c:v>-256.747802734375</c:v>
                </c:pt>
                <c:pt idx="189">
                  <c:v>-256.747802734375</c:v>
                </c:pt>
                <c:pt idx="190">
                  <c:v>-167.43197631835937</c:v>
                </c:pt>
                <c:pt idx="191">
                  <c:v>-167.43197631835937</c:v>
                </c:pt>
                <c:pt idx="192">
                  <c:v>-167.43197631835937</c:v>
                </c:pt>
                <c:pt idx="193">
                  <c:v>-167.43197631835937</c:v>
                </c:pt>
                <c:pt idx="194">
                  <c:v>-167.43197631835937</c:v>
                </c:pt>
                <c:pt idx="195">
                  <c:v>-167.43197631835937</c:v>
                </c:pt>
                <c:pt idx="196">
                  <c:v>-167.43197631835937</c:v>
                </c:pt>
                <c:pt idx="197">
                  <c:v>-164.97340393066406</c:v>
                </c:pt>
                <c:pt idx="198">
                  <c:v>-164.97340393066406</c:v>
                </c:pt>
                <c:pt idx="199">
                  <c:v>-164.97340393066406</c:v>
                </c:pt>
                <c:pt idx="200">
                  <c:v>-164.97340393066406</c:v>
                </c:pt>
                <c:pt idx="201">
                  <c:v>-164.97340393066406</c:v>
                </c:pt>
                <c:pt idx="202">
                  <c:v>-164.97340393066406</c:v>
                </c:pt>
                <c:pt idx="203">
                  <c:v>-164.97340393066406</c:v>
                </c:pt>
                <c:pt idx="204">
                  <c:v>-164.97340393066406</c:v>
                </c:pt>
                <c:pt idx="205">
                  <c:v>-157.62808227539062</c:v>
                </c:pt>
                <c:pt idx="206">
                  <c:v>-157.62808227539062</c:v>
                </c:pt>
                <c:pt idx="207">
                  <c:v>-157.62808227539062</c:v>
                </c:pt>
                <c:pt idx="208">
                  <c:v>-157.62808227539062</c:v>
                </c:pt>
                <c:pt idx="209">
                  <c:v>-157.62808227539062</c:v>
                </c:pt>
                <c:pt idx="210">
                  <c:v>-157.62808227539062</c:v>
                </c:pt>
                <c:pt idx="211">
                  <c:v>-157.62808227539062</c:v>
                </c:pt>
                <c:pt idx="212">
                  <c:v>-155.53170776367187</c:v>
                </c:pt>
                <c:pt idx="213">
                  <c:v>-155.53170776367187</c:v>
                </c:pt>
                <c:pt idx="214">
                  <c:v>-155.53170776367187</c:v>
                </c:pt>
                <c:pt idx="215">
                  <c:v>-155.53170776367187</c:v>
                </c:pt>
                <c:pt idx="216">
                  <c:v>-155.53170776367187</c:v>
                </c:pt>
                <c:pt idx="217">
                  <c:v>-155.53170776367187</c:v>
                </c:pt>
                <c:pt idx="218">
                  <c:v>-155.53170776367187</c:v>
                </c:pt>
                <c:pt idx="219">
                  <c:v>-155.53170776367187</c:v>
                </c:pt>
                <c:pt idx="220">
                  <c:v>-160.44723510742187</c:v>
                </c:pt>
                <c:pt idx="221">
                  <c:v>-160.44723510742187</c:v>
                </c:pt>
                <c:pt idx="222">
                  <c:v>-160.44723510742187</c:v>
                </c:pt>
                <c:pt idx="223">
                  <c:v>-160.44723510742187</c:v>
                </c:pt>
                <c:pt idx="224">
                  <c:v>-160.44723510742187</c:v>
                </c:pt>
                <c:pt idx="225">
                  <c:v>-160.44723510742187</c:v>
                </c:pt>
                <c:pt idx="226">
                  <c:v>-160.44723510742187</c:v>
                </c:pt>
                <c:pt idx="227">
                  <c:v>-163.95860290527344</c:v>
                </c:pt>
                <c:pt idx="228">
                  <c:v>-163.95860290527344</c:v>
                </c:pt>
                <c:pt idx="229">
                  <c:v>-163.95860290527344</c:v>
                </c:pt>
                <c:pt idx="230">
                  <c:v>-163.95860290527344</c:v>
                </c:pt>
                <c:pt idx="231">
                  <c:v>-163.95860290527344</c:v>
                </c:pt>
                <c:pt idx="232">
                  <c:v>-163.95860290527344</c:v>
                </c:pt>
                <c:pt idx="233">
                  <c:v>-163.95860290527344</c:v>
                </c:pt>
                <c:pt idx="234">
                  <c:v>-163.95860290527344</c:v>
                </c:pt>
                <c:pt idx="235">
                  <c:v>-166.07244873046875</c:v>
                </c:pt>
                <c:pt idx="236">
                  <c:v>-166.07244873046875</c:v>
                </c:pt>
                <c:pt idx="237">
                  <c:v>-166.07244873046875</c:v>
                </c:pt>
                <c:pt idx="238">
                  <c:v>-166.07244873046875</c:v>
                </c:pt>
                <c:pt idx="239">
                  <c:v>-166.07244873046875</c:v>
                </c:pt>
                <c:pt idx="240">
                  <c:v>-166.07244873046875</c:v>
                </c:pt>
                <c:pt idx="241">
                  <c:v>-166.07244873046875</c:v>
                </c:pt>
                <c:pt idx="242">
                  <c:v>-163.76658630371094</c:v>
                </c:pt>
                <c:pt idx="243">
                  <c:v>-163.76658630371094</c:v>
                </c:pt>
                <c:pt idx="244">
                  <c:v>-163.76658630371094</c:v>
                </c:pt>
                <c:pt idx="245">
                  <c:v>-163.76658630371094</c:v>
                </c:pt>
                <c:pt idx="246">
                  <c:v>-163.76658630371094</c:v>
                </c:pt>
                <c:pt idx="247">
                  <c:v>-163.76658630371094</c:v>
                </c:pt>
                <c:pt idx="248">
                  <c:v>-163.76658630371094</c:v>
                </c:pt>
                <c:pt idx="249">
                  <c:v>-163.76658630371094</c:v>
                </c:pt>
                <c:pt idx="250">
                  <c:v>-165.1016845703125</c:v>
                </c:pt>
                <c:pt idx="251">
                  <c:v>-165.1016845703125</c:v>
                </c:pt>
                <c:pt idx="252">
                  <c:v>-165.1016845703125</c:v>
                </c:pt>
                <c:pt idx="253">
                  <c:v>-165.1016845703125</c:v>
                </c:pt>
                <c:pt idx="254">
                  <c:v>-165.1016845703125</c:v>
                </c:pt>
                <c:pt idx="255">
                  <c:v>-165.1016845703125</c:v>
                </c:pt>
                <c:pt idx="256">
                  <c:v>-165.1016845703125</c:v>
                </c:pt>
                <c:pt idx="257">
                  <c:v>-165.47639465332031</c:v>
                </c:pt>
                <c:pt idx="258">
                  <c:v>-165.47639465332031</c:v>
                </c:pt>
                <c:pt idx="259">
                  <c:v>-165.47639465332031</c:v>
                </c:pt>
                <c:pt idx="260">
                  <c:v>-165.47639465332031</c:v>
                </c:pt>
                <c:pt idx="261">
                  <c:v>-165.47639465332031</c:v>
                </c:pt>
                <c:pt idx="262">
                  <c:v>-165.47639465332031</c:v>
                </c:pt>
                <c:pt idx="263">
                  <c:v>-165.47639465332031</c:v>
                </c:pt>
                <c:pt idx="264">
                  <c:v>-165.47639465332031</c:v>
                </c:pt>
                <c:pt idx="265">
                  <c:v>-206.4591064453125</c:v>
                </c:pt>
                <c:pt idx="266">
                  <c:v>-206.4591064453125</c:v>
                </c:pt>
                <c:pt idx="267">
                  <c:v>-206.4591064453125</c:v>
                </c:pt>
                <c:pt idx="268">
                  <c:v>-206.4591064453125</c:v>
                </c:pt>
                <c:pt idx="269">
                  <c:v>-206.4591064453125</c:v>
                </c:pt>
                <c:pt idx="270">
                  <c:v>-206.4591064453125</c:v>
                </c:pt>
                <c:pt idx="271">
                  <c:v>-206.4591064453125</c:v>
                </c:pt>
                <c:pt idx="272">
                  <c:v>-211.25604248046875</c:v>
                </c:pt>
                <c:pt idx="273">
                  <c:v>-211.25604248046875</c:v>
                </c:pt>
                <c:pt idx="274">
                  <c:v>-211.25604248046875</c:v>
                </c:pt>
                <c:pt idx="275">
                  <c:v>-211.25604248046875</c:v>
                </c:pt>
                <c:pt idx="276">
                  <c:v>-211.25604248046875</c:v>
                </c:pt>
                <c:pt idx="277">
                  <c:v>-211.25604248046875</c:v>
                </c:pt>
                <c:pt idx="278">
                  <c:v>-211.25604248046875</c:v>
                </c:pt>
                <c:pt idx="279">
                  <c:v>-211.25604248046875</c:v>
                </c:pt>
                <c:pt idx="280">
                  <c:v>-214.34669494628906</c:v>
                </c:pt>
                <c:pt idx="281">
                  <c:v>-214.34669494628906</c:v>
                </c:pt>
                <c:pt idx="282">
                  <c:v>-214.34669494628906</c:v>
                </c:pt>
                <c:pt idx="283">
                  <c:v>-214.34669494628906</c:v>
                </c:pt>
                <c:pt idx="284">
                  <c:v>-214.34669494628906</c:v>
                </c:pt>
                <c:pt idx="285">
                  <c:v>-214.34669494628906</c:v>
                </c:pt>
                <c:pt idx="286">
                  <c:v>-214.34669494628906</c:v>
                </c:pt>
                <c:pt idx="287">
                  <c:v>-212.17269897460937</c:v>
                </c:pt>
                <c:pt idx="288">
                  <c:v>-212.17269897460937</c:v>
                </c:pt>
                <c:pt idx="289">
                  <c:v>-212.17269897460937</c:v>
                </c:pt>
                <c:pt idx="290">
                  <c:v>-212.17269897460937</c:v>
                </c:pt>
                <c:pt idx="291">
                  <c:v>-212.17269897460937</c:v>
                </c:pt>
                <c:pt idx="292">
                  <c:v>-212.17269897460937</c:v>
                </c:pt>
                <c:pt idx="293">
                  <c:v>-212.17269897460937</c:v>
                </c:pt>
                <c:pt idx="294">
                  <c:v>-212.17269897460937</c:v>
                </c:pt>
                <c:pt idx="295">
                  <c:v>-215.59817504882812</c:v>
                </c:pt>
                <c:pt idx="296">
                  <c:v>-215.59817504882812</c:v>
                </c:pt>
                <c:pt idx="297">
                  <c:v>-215.59817504882812</c:v>
                </c:pt>
                <c:pt idx="298">
                  <c:v>-215.59817504882812</c:v>
                </c:pt>
                <c:pt idx="299">
                  <c:v>-215.59817504882812</c:v>
                </c:pt>
                <c:pt idx="300">
                  <c:v>-215.59817504882812</c:v>
                </c:pt>
                <c:pt idx="301">
                  <c:v>-215.59817504882812</c:v>
                </c:pt>
                <c:pt idx="302">
                  <c:v>-218.32725524902344</c:v>
                </c:pt>
                <c:pt idx="303">
                  <c:v>-218.32725524902344</c:v>
                </c:pt>
                <c:pt idx="304">
                  <c:v>-218.32725524902344</c:v>
                </c:pt>
                <c:pt idx="305">
                  <c:v>-218.32725524902344</c:v>
                </c:pt>
                <c:pt idx="306">
                  <c:v>-218.32725524902344</c:v>
                </c:pt>
                <c:pt idx="307">
                  <c:v>-218.32725524902344</c:v>
                </c:pt>
                <c:pt idx="308">
                  <c:v>-218.32725524902344</c:v>
                </c:pt>
                <c:pt idx="309">
                  <c:v>-218.32725524902344</c:v>
                </c:pt>
                <c:pt idx="310">
                  <c:v>-217.37942504882812</c:v>
                </c:pt>
                <c:pt idx="311">
                  <c:v>-217.37942504882812</c:v>
                </c:pt>
                <c:pt idx="312">
                  <c:v>-217.37942504882812</c:v>
                </c:pt>
                <c:pt idx="313">
                  <c:v>-217.37942504882812</c:v>
                </c:pt>
                <c:pt idx="314">
                  <c:v>-217.37942504882812</c:v>
                </c:pt>
                <c:pt idx="315">
                  <c:v>-217.37942504882812</c:v>
                </c:pt>
                <c:pt idx="316">
                  <c:v>-217.37942504882812</c:v>
                </c:pt>
                <c:pt idx="317">
                  <c:v>-214.83035278320312</c:v>
                </c:pt>
                <c:pt idx="318">
                  <c:v>-214.83035278320312</c:v>
                </c:pt>
                <c:pt idx="319">
                  <c:v>-214.83035278320312</c:v>
                </c:pt>
                <c:pt idx="320">
                  <c:v>-214.83035278320312</c:v>
                </c:pt>
                <c:pt idx="321">
                  <c:v>-214.83035278320312</c:v>
                </c:pt>
                <c:pt idx="322">
                  <c:v>-214.83035278320312</c:v>
                </c:pt>
                <c:pt idx="323">
                  <c:v>-214.83035278320312</c:v>
                </c:pt>
                <c:pt idx="324">
                  <c:v>-214.83035278320312</c:v>
                </c:pt>
                <c:pt idx="325">
                  <c:v>-227.65591430664062</c:v>
                </c:pt>
                <c:pt idx="326">
                  <c:v>-227.65591430664062</c:v>
                </c:pt>
                <c:pt idx="327">
                  <c:v>-227.65591430664062</c:v>
                </c:pt>
                <c:pt idx="328">
                  <c:v>-227.65591430664062</c:v>
                </c:pt>
                <c:pt idx="329">
                  <c:v>-227.65591430664062</c:v>
                </c:pt>
                <c:pt idx="330">
                  <c:v>-227.65591430664062</c:v>
                </c:pt>
                <c:pt idx="331">
                  <c:v>-227.65591430664062</c:v>
                </c:pt>
                <c:pt idx="332">
                  <c:v>-225.01808166503906</c:v>
                </c:pt>
                <c:pt idx="333">
                  <c:v>-225.01808166503906</c:v>
                </c:pt>
                <c:pt idx="334">
                  <c:v>-225.01808166503906</c:v>
                </c:pt>
                <c:pt idx="335">
                  <c:v>-225.01808166503906</c:v>
                </c:pt>
                <c:pt idx="336">
                  <c:v>-225.01808166503906</c:v>
                </c:pt>
                <c:pt idx="337">
                  <c:v>-225.01808166503906</c:v>
                </c:pt>
                <c:pt idx="338">
                  <c:v>-225.01808166503906</c:v>
                </c:pt>
                <c:pt idx="339">
                  <c:v>-225.01808166503906</c:v>
                </c:pt>
                <c:pt idx="340">
                  <c:v>-228.36515808105469</c:v>
                </c:pt>
                <c:pt idx="341">
                  <c:v>-228.36515808105469</c:v>
                </c:pt>
                <c:pt idx="342">
                  <c:v>-228.36515808105469</c:v>
                </c:pt>
                <c:pt idx="343">
                  <c:v>-228.36515808105469</c:v>
                </c:pt>
                <c:pt idx="344">
                  <c:v>-228.36515808105469</c:v>
                </c:pt>
                <c:pt idx="345">
                  <c:v>-228.36515808105469</c:v>
                </c:pt>
                <c:pt idx="346">
                  <c:v>-228.36515808105469</c:v>
                </c:pt>
                <c:pt idx="347">
                  <c:v>-234.07533264160156</c:v>
                </c:pt>
                <c:pt idx="348">
                  <c:v>-234.07533264160156</c:v>
                </c:pt>
                <c:pt idx="349">
                  <c:v>-234.07533264160156</c:v>
                </c:pt>
                <c:pt idx="350">
                  <c:v>-234.07533264160156</c:v>
                </c:pt>
                <c:pt idx="351">
                  <c:v>-234.07533264160156</c:v>
                </c:pt>
                <c:pt idx="352">
                  <c:v>-234.07533264160156</c:v>
                </c:pt>
                <c:pt idx="353">
                  <c:v>-234.07533264160156</c:v>
                </c:pt>
                <c:pt idx="354">
                  <c:v>-234.07533264160156</c:v>
                </c:pt>
                <c:pt idx="355">
                  <c:v>-228.79815673828125</c:v>
                </c:pt>
                <c:pt idx="356">
                  <c:v>-228.79815673828125</c:v>
                </c:pt>
                <c:pt idx="357">
                  <c:v>-228.79815673828125</c:v>
                </c:pt>
                <c:pt idx="358">
                  <c:v>-228.79815673828125</c:v>
                </c:pt>
                <c:pt idx="359">
                  <c:v>-228.79815673828125</c:v>
                </c:pt>
                <c:pt idx="360">
                  <c:v>-228.79815673828125</c:v>
                </c:pt>
                <c:pt idx="361">
                  <c:v>-228.79815673828125</c:v>
                </c:pt>
                <c:pt idx="362">
                  <c:v>-229.46696472167969</c:v>
                </c:pt>
                <c:pt idx="363">
                  <c:v>-229.46696472167969</c:v>
                </c:pt>
                <c:pt idx="364">
                  <c:v>-229.46696472167969</c:v>
                </c:pt>
                <c:pt idx="365">
                  <c:v>-229.46696472167969</c:v>
                </c:pt>
                <c:pt idx="366">
                  <c:v>-229.46696472167969</c:v>
                </c:pt>
                <c:pt idx="367">
                  <c:v>-229.46696472167969</c:v>
                </c:pt>
                <c:pt idx="368">
                  <c:v>-229.46696472167969</c:v>
                </c:pt>
                <c:pt idx="369">
                  <c:v>-229.46696472167969</c:v>
                </c:pt>
                <c:pt idx="370">
                  <c:v>-228.98016357421875</c:v>
                </c:pt>
                <c:pt idx="371">
                  <c:v>-228.98016357421875</c:v>
                </c:pt>
                <c:pt idx="372">
                  <c:v>-228.98016357421875</c:v>
                </c:pt>
                <c:pt idx="373">
                  <c:v>-228.98016357421875</c:v>
                </c:pt>
                <c:pt idx="374">
                  <c:v>-228.98016357421875</c:v>
                </c:pt>
                <c:pt idx="375">
                  <c:v>-228.98016357421875</c:v>
                </c:pt>
                <c:pt idx="376">
                  <c:v>-228.98016357421875</c:v>
                </c:pt>
                <c:pt idx="377">
                  <c:v>-219.97555541992187</c:v>
                </c:pt>
                <c:pt idx="378">
                  <c:v>-219.97555541992187</c:v>
                </c:pt>
                <c:pt idx="379">
                  <c:v>-219.97555541992187</c:v>
                </c:pt>
                <c:pt idx="380">
                  <c:v>-219.97555541992187</c:v>
                </c:pt>
                <c:pt idx="381">
                  <c:v>-219.97555541992187</c:v>
                </c:pt>
                <c:pt idx="382">
                  <c:v>-219.97555541992187</c:v>
                </c:pt>
                <c:pt idx="383">
                  <c:v>-219.97555541992187</c:v>
                </c:pt>
                <c:pt idx="384">
                  <c:v>-219.97555541992187</c:v>
                </c:pt>
                <c:pt idx="385">
                  <c:v>-229.08924865722656</c:v>
                </c:pt>
                <c:pt idx="386">
                  <c:v>-229.08924865722656</c:v>
                </c:pt>
                <c:pt idx="387">
                  <c:v>-229.08924865722656</c:v>
                </c:pt>
                <c:pt idx="388">
                  <c:v>-229.08924865722656</c:v>
                </c:pt>
                <c:pt idx="389">
                  <c:v>-229.08924865722656</c:v>
                </c:pt>
                <c:pt idx="390">
                  <c:v>-229.08924865722656</c:v>
                </c:pt>
                <c:pt idx="391">
                  <c:v>-229.08924865722656</c:v>
                </c:pt>
                <c:pt idx="392">
                  <c:v>-229.66326904296875</c:v>
                </c:pt>
                <c:pt idx="393">
                  <c:v>-229.66326904296875</c:v>
                </c:pt>
                <c:pt idx="394">
                  <c:v>-229.66326904296875</c:v>
                </c:pt>
                <c:pt idx="395">
                  <c:v>-229.66326904296875</c:v>
                </c:pt>
                <c:pt idx="396">
                  <c:v>-229.66326904296875</c:v>
                </c:pt>
                <c:pt idx="397">
                  <c:v>-229.66326904296875</c:v>
                </c:pt>
                <c:pt idx="398">
                  <c:v>-229.66326904296875</c:v>
                </c:pt>
                <c:pt idx="399">
                  <c:v>-229.66326904296875</c:v>
                </c:pt>
                <c:pt idx="400">
                  <c:v>-229.23385620117187</c:v>
                </c:pt>
                <c:pt idx="401">
                  <c:v>-229.23385620117187</c:v>
                </c:pt>
                <c:pt idx="402">
                  <c:v>-229.23385620117187</c:v>
                </c:pt>
                <c:pt idx="403">
                  <c:v>-229.23385620117187</c:v>
                </c:pt>
                <c:pt idx="404">
                  <c:v>-229.23385620117187</c:v>
                </c:pt>
                <c:pt idx="405">
                  <c:v>-229.23385620117187</c:v>
                </c:pt>
                <c:pt idx="406">
                  <c:v>-229.23385620117187</c:v>
                </c:pt>
                <c:pt idx="407">
                  <c:v>-231.40988159179687</c:v>
                </c:pt>
                <c:pt idx="408">
                  <c:v>-231.40988159179687</c:v>
                </c:pt>
                <c:pt idx="409">
                  <c:v>-231.40988159179687</c:v>
                </c:pt>
                <c:pt idx="410">
                  <c:v>-231.40988159179687</c:v>
                </c:pt>
                <c:pt idx="411">
                  <c:v>-231.40988159179687</c:v>
                </c:pt>
                <c:pt idx="412">
                  <c:v>-231.40988159179687</c:v>
                </c:pt>
                <c:pt idx="413">
                  <c:v>-231.40988159179687</c:v>
                </c:pt>
                <c:pt idx="414">
                  <c:v>-231.40988159179687</c:v>
                </c:pt>
                <c:pt idx="415">
                  <c:v>-218.62228393554687</c:v>
                </c:pt>
                <c:pt idx="416">
                  <c:v>-218.62228393554687</c:v>
                </c:pt>
                <c:pt idx="417">
                  <c:v>-218.62228393554687</c:v>
                </c:pt>
                <c:pt idx="418">
                  <c:v>-218.62228393554687</c:v>
                </c:pt>
                <c:pt idx="419">
                  <c:v>-218.62228393554687</c:v>
                </c:pt>
                <c:pt idx="420">
                  <c:v>-218.62228393554687</c:v>
                </c:pt>
                <c:pt idx="421">
                  <c:v>-218.62228393554687</c:v>
                </c:pt>
                <c:pt idx="422">
                  <c:v>-213.53585815429687</c:v>
                </c:pt>
                <c:pt idx="423">
                  <c:v>-213.53585815429687</c:v>
                </c:pt>
                <c:pt idx="424">
                  <c:v>-213.53585815429687</c:v>
                </c:pt>
                <c:pt idx="425">
                  <c:v>-213.53585815429687</c:v>
                </c:pt>
                <c:pt idx="426">
                  <c:v>-213.53585815429687</c:v>
                </c:pt>
                <c:pt idx="427">
                  <c:v>-213.53585815429687</c:v>
                </c:pt>
                <c:pt idx="428">
                  <c:v>-213.53585815429687</c:v>
                </c:pt>
                <c:pt idx="429">
                  <c:v>-213.53585815429687</c:v>
                </c:pt>
                <c:pt idx="430">
                  <c:v>-225.65185546875</c:v>
                </c:pt>
                <c:pt idx="431">
                  <c:v>-225.65185546875</c:v>
                </c:pt>
                <c:pt idx="432">
                  <c:v>-225.65185546875</c:v>
                </c:pt>
                <c:pt idx="433">
                  <c:v>-225.65185546875</c:v>
                </c:pt>
                <c:pt idx="434">
                  <c:v>-225.65185546875</c:v>
                </c:pt>
                <c:pt idx="435">
                  <c:v>-225.65185546875</c:v>
                </c:pt>
                <c:pt idx="436">
                  <c:v>-225.65185546875</c:v>
                </c:pt>
                <c:pt idx="437">
                  <c:v>-212.57363891601562</c:v>
                </c:pt>
                <c:pt idx="438">
                  <c:v>-212.57363891601562</c:v>
                </c:pt>
                <c:pt idx="439">
                  <c:v>-212.57363891601562</c:v>
                </c:pt>
                <c:pt idx="440">
                  <c:v>-212.57363891601562</c:v>
                </c:pt>
                <c:pt idx="441">
                  <c:v>-212.57363891601562</c:v>
                </c:pt>
                <c:pt idx="442">
                  <c:v>-212.57363891601562</c:v>
                </c:pt>
                <c:pt idx="443">
                  <c:v>-212.57363891601562</c:v>
                </c:pt>
                <c:pt idx="444">
                  <c:v>-212.57363891601562</c:v>
                </c:pt>
                <c:pt idx="445">
                  <c:v>-219.89729309082031</c:v>
                </c:pt>
                <c:pt idx="446">
                  <c:v>-219.89729309082031</c:v>
                </c:pt>
                <c:pt idx="447">
                  <c:v>-219.89729309082031</c:v>
                </c:pt>
                <c:pt idx="448">
                  <c:v>-219.89729309082031</c:v>
                </c:pt>
                <c:pt idx="449">
                  <c:v>-219.89729309082031</c:v>
                </c:pt>
                <c:pt idx="450">
                  <c:v>-219.89729309082031</c:v>
                </c:pt>
                <c:pt idx="451">
                  <c:v>-219.89729309082031</c:v>
                </c:pt>
                <c:pt idx="452">
                  <c:v>-231.17539978027344</c:v>
                </c:pt>
                <c:pt idx="453">
                  <c:v>-231.17539978027344</c:v>
                </c:pt>
                <c:pt idx="454">
                  <c:v>-231.17539978027344</c:v>
                </c:pt>
                <c:pt idx="455">
                  <c:v>-231.17539978027344</c:v>
                </c:pt>
                <c:pt idx="456">
                  <c:v>-231.17539978027344</c:v>
                </c:pt>
                <c:pt idx="457">
                  <c:v>-231.17539978027344</c:v>
                </c:pt>
                <c:pt idx="458">
                  <c:v>-231.17539978027344</c:v>
                </c:pt>
                <c:pt idx="459">
                  <c:v>-231.17539978027344</c:v>
                </c:pt>
                <c:pt idx="460">
                  <c:v>-226.63412475585937</c:v>
                </c:pt>
                <c:pt idx="461">
                  <c:v>-226.63412475585937</c:v>
                </c:pt>
                <c:pt idx="462">
                  <c:v>-226.63412475585937</c:v>
                </c:pt>
                <c:pt idx="463">
                  <c:v>-226.63412475585937</c:v>
                </c:pt>
                <c:pt idx="464">
                  <c:v>-226.63412475585937</c:v>
                </c:pt>
                <c:pt idx="465">
                  <c:v>-226.63412475585937</c:v>
                </c:pt>
                <c:pt idx="466">
                  <c:v>-226.63412475585937</c:v>
                </c:pt>
                <c:pt idx="467">
                  <c:v>-227.25506591796875</c:v>
                </c:pt>
                <c:pt idx="468">
                  <c:v>-227.25506591796875</c:v>
                </c:pt>
                <c:pt idx="469">
                  <c:v>-227.25506591796875</c:v>
                </c:pt>
                <c:pt idx="470">
                  <c:v>-227.25506591796875</c:v>
                </c:pt>
                <c:pt idx="471">
                  <c:v>-227.25506591796875</c:v>
                </c:pt>
                <c:pt idx="472">
                  <c:v>-227.25506591796875</c:v>
                </c:pt>
                <c:pt idx="473">
                  <c:v>-227.25506591796875</c:v>
                </c:pt>
                <c:pt idx="474">
                  <c:v>-227.25506591796875</c:v>
                </c:pt>
                <c:pt idx="475">
                  <c:v>-229.29022216796875</c:v>
                </c:pt>
                <c:pt idx="476">
                  <c:v>-229.29022216796875</c:v>
                </c:pt>
                <c:pt idx="477">
                  <c:v>-229.29022216796875</c:v>
                </c:pt>
                <c:pt idx="478">
                  <c:v>-229.29022216796875</c:v>
                </c:pt>
                <c:pt idx="479">
                  <c:v>-229.29022216796875</c:v>
                </c:pt>
                <c:pt idx="480">
                  <c:v>-229.29022216796875</c:v>
                </c:pt>
              </c:numCache>
            </c:numRef>
          </c:val>
        </c:ser>
        <c:marker val="1"/>
        <c:axId val="164367360"/>
        <c:axId val="164365824"/>
      </c:lineChart>
      <c:catAx>
        <c:axId val="165209984"/>
        <c:scaling>
          <c:orientation val="minMax"/>
        </c:scaling>
        <c:axPos val="b"/>
        <c:majorGridlines/>
        <c:numFmt formatCode="h:mm:ss;@" sourceLinked="1"/>
        <c:majorTickMark val="none"/>
        <c:tickLblPos val="nextTo"/>
        <c:crossAx val="165211520"/>
        <c:crosses val="autoZero"/>
        <c:auto val="1"/>
        <c:lblAlgn val="ctr"/>
        <c:lblOffset val="100"/>
        <c:tickLblSkip val="30"/>
        <c:tickMarkSkip val="30"/>
      </c:catAx>
      <c:valAx>
        <c:axId val="16521152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5209984"/>
        <c:crosses val="autoZero"/>
        <c:crossBetween val="midCat"/>
        <c:majorUnit val="2.0000000000000011E-2"/>
      </c:valAx>
      <c:valAx>
        <c:axId val="164365824"/>
        <c:scaling>
          <c:orientation val="minMax"/>
        </c:scaling>
        <c:axPos val="r"/>
        <c:numFmt formatCode="0.0" sourceLinked="0"/>
        <c:tickLblPos val="nextTo"/>
        <c:crossAx val="164367360"/>
        <c:crosses val="max"/>
        <c:crossBetween val="between"/>
      </c:valAx>
      <c:catAx>
        <c:axId val="164367360"/>
        <c:scaling>
          <c:orientation val="minMax"/>
        </c:scaling>
        <c:delete val="1"/>
        <c:axPos val="b"/>
        <c:numFmt formatCode="h:mm:ss;@" sourceLinked="1"/>
        <c:tickLblPos val="none"/>
        <c:crossAx val="164365824"/>
        <c:crosses val="autoZero"/>
        <c:auto val="1"/>
        <c:lblAlgn val="ctr"/>
        <c:lblOffset val="100"/>
      </c:catAx>
    </c:plotArea>
    <c:legend>
      <c:legendPos val="b"/>
    </c:legend>
    <c:plotVisOnly val="1"/>
  </c:chart>
  <c:printSettings>
    <c:headerFooter/>
    <c:pageMargins b="0.75000000000000633" l="0.70000000000000062" r="0.70000000000000062" t="0.75000000000000633"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5807232"/>
        <c:axId val="165808768"/>
      </c:lineChart>
      <c:lineChart>
        <c:grouping val="standard"/>
        <c:ser>
          <c:idx val="3"/>
          <c:order val="1"/>
          <c:tx>
            <c:strRef>
              <c:f>Evaluation!$AT$36:$AT$37</c:f>
              <c:strCache>
                <c:ptCount val="1"/>
                <c:pt idx="0">
                  <c:v>Pumped Hydro</c:v>
                </c:pt>
              </c:strCache>
            </c:strRef>
          </c:tx>
          <c:marker>
            <c:symbol val="none"/>
          </c:marker>
          <c:val>
            <c:numRef>
              <c:f>Evaluation!$AT$49:$AT$529</c:f>
              <c:numCache>
                <c:formatCode>0.00</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1</c:v>
                </c:pt>
                <c:pt idx="41">
                  <c:v>1</c:v>
                </c:pt>
                <c:pt idx="42">
                  <c:v>1</c:v>
                </c:pt>
                <c:pt idx="43">
                  <c:v>1</c:v>
                </c:pt>
                <c:pt idx="44">
                  <c:v>1</c:v>
                </c:pt>
                <c:pt idx="45">
                  <c:v>1</c:v>
                </c:pt>
                <c:pt idx="46">
                  <c:v>1</c:v>
                </c:pt>
                <c:pt idx="47">
                  <c:v>1</c:v>
                </c:pt>
                <c:pt idx="48">
                  <c:v>1</c:v>
                </c:pt>
                <c:pt idx="49">
                  <c:v>1</c:v>
                </c:pt>
                <c:pt idx="50">
                  <c:v>2</c:v>
                </c:pt>
                <c:pt idx="51">
                  <c:v>2</c:v>
                </c:pt>
                <c:pt idx="52">
                  <c:v>3</c:v>
                </c:pt>
                <c:pt idx="53">
                  <c:v>4</c:v>
                </c:pt>
                <c:pt idx="54">
                  <c:v>4</c:v>
                </c:pt>
                <c:pt idx="55">
                  <c:v>5</c:v>
                </c:pt>
                <c:pt idx="56">
                  <c:v>6</c:v>
                </c:pt>
                <c:pt idx="57">
                  <c:v>6</c:v>
                </c:pt>
                <c:pt idx="58">
                  <c:v>7</c:v>
                </c:pt>
                <c:pt idx="59">
                  <c:v>8</c:v>
                </c:pt>
                <c:pt idx="60">
                  <c:v>8</c:v>
                </c:pt>
                <c:pt idx="61">
                  <c:v>9</c:v>
                </c:pt>
                <c:pt idx="62">
                  <c:v>10</c:v>
                </c:pt>
                <c:pt idx="63">
                  <c:v>10</c:v>
                </c:pt>
                <c:pt idx="64">
                  <c:v>11</c:v>
                </c:pt>
                <c:pt idx="65">
                  <c:v>12</c:v>
                </c:pt>
                <c:pt idx="66">
                  <c:v>12</c:v>
                </c:pt>
                <c:pt idx="67">
                  <c:v>13</c:v>
                </c:pt>
                <c:pt idx="68">
                  <c:v>14</c:v>
                </c:pt>
                <c:pt idx="69">
                  <c:v>14</c:v>
                </c:pt>
                <c:pt idx="70">
                  <c:v>15</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1</c:v>
                </c:pt>
                <c:pt idx="275">
                  <c:v>1</c:v>
                </c:pt>
                <c:pt idx="276">
                  <c:v>1</c:v>
                </c:pt>
                <c:pt idx="277">
                  <c:v>1</c:v>
                </c:pt>
                <c:pt idx="278">
                  <c:v>1</c:v>
                </c:pt>
                <c:pt idx="279">
                  <c:v>1</c:v>
                </c:pt>
                <c:pt idx="280">
                  <c:v>1</c:v>
                </c:pt>
                <c:pt idx="281">
                  <c:v>1</c:v>
                </c:pt>
                <c:pt idx="282">
                  <c:v>1</c:v>
                </c:pt>
                <c:pt idx="283">
                  <c:v>1</c:v>
                </c:pt>
                <c:pt idx="284">
                  <c:v>2</c:v>
                </c:pt>
                <c:pt idx="285">
                  <c:v>2</c:v>
                </c:pt>
                <c:pt idx="286">
                  <c:v>3</c:v>
                </c:pt>
                <c:pt idx="287">
                  <c:v>4</c:v>
                </c:pt>
                <c:pt idx="288">
                  <c:v>4</c:v>
                </c:pt>
                <c:pt idx="289">
                  <c:v>5</c:v>
                </c:pt>
                <c:pt idx="290">
                  <c:v>6</c:v>
                </c:pt>
                <c:pt idx="291">
                  <c:v>6</c:v>
                </c:pt>
                <c:pt idx="292">
                  <c:v>7</c:v>
                </c:pt>
                <c:pt idx="293">
                  <c:v>8</c:v>
                </c:pt>
                <c:pt idx="294">
                  <c:v>8</c:v>
                </c:pt>
                <c:pt idx="295">
                  <c:v>9</c:v>
                </c:pt>
                <c:pt idx="296">
                  <c:v>10</c:v>
                </c:pt>
                <c:pt idx="297">
                  <c:v>10</c:v>
                </c:pt>
                <c:pt idx="298">
                  <c:v>11</c:v>
                </c:pt>
                <c:pt idx="299">
                  <c:v>12</c:v>
                </c:pt>
                <c:pt idx="300">
                  <c:v>12</c:v>
                </c:pt>
                <c:pt idx="301">
                  <c:v>13</c:v>
                </c:pt>
                <c:pt idx="302">
                  <c:v>14</c:v>
                </c:pt>
                <c:pt idx="303">
                  <c:v>14</c:v>
                </c:pt>
                <c:pt idx="304">
                  <c:v>15</c:v>
                </c:pt>
                <c:pt idx="305">
                  <c:v>16</c:v>
                </c:pt>
                <c:pt idx="306">
                  <c:v>16</c:v>
                </c:pt>
                <c:pt idx="307">
                  <c:v>16</c:v>
                </c:pt>
                <c:pt idx="308">
                  <c:v>16</c:v>
                </c:pt>
                <c:pt idx="309">
                  <c:v>16</c:v>
                </c:pt>
                <c:pt idx="310">
                  <c:v>16</c:v>
                </c:pt>
                <c:pt idx="311">
                  <c:v>16</c:v>
                </c:pt>
                <c:pt idx="312">
                  <c:v>16</c:v>
                </c:pt>
                <c:pt idx="313">
                  <c:v>16</c:v>
                </c:pt>
                <c:pt idx="314">
                  <c:v>16</c:v>
                </c:pt>
                <c:pt idx="315">
                  <c:v>16</c:v>
                </c:pt>
                <c:pt idx="316">
                  <c:v>16</c:v>
                </c:pt>
                <c:pt idx="317">
                  <c:v>16</c:v>
                </c:pt>
                <c:pt idx="318">
                  <c:v>16</c:v>
                </c:pt>
                <c:pt idx="319">
                  <c:v>16</c:v>
                </c:pt>
                <c:pt idx="320">
                  <c:v>16</c:v>
                </c:pt>
                <c:pt idx="321">
                  <c:v>16</c:v>
                </c:pt>
                <c:pt idx="322">
                  <c:v>16</c:v>
                </c:pt>
                <c:pt idx="323">
                  <c:v>16</c:v>
                </c:pt>
                <c:pt idx="324">
                  <c:v>16</c:v>
                </c:pt>
                <c:pt idx="325">
                  <c:v>16</c:v>
                </c:pt>
                <c:pt idx="326">
                  <c:v>16</c:v>
                </c:pt>
                <c:pt idx="327">
                  <c:v>16</c:v>
                </c:pt>
                <c:pt idx="328">
                  <c:v>16</c:v>
                </c:pt>
                <c:pt idx="329">
                  <c:v>16</c:v>
                </c:pt>
                <c:pt idx="330">
                  <c:v>16</c:v>
                </c:pt>
                <c:pt idx="331">
                  <c:v>16</c:v>
                </c:pt>
                <c:pt idx="332">
                  <c:v>16</c:v>
                </c:pt>
                <c:pt idx="333">
                  <c:v>16</c:v>
                </c:pt>
                <c:pt idx="334">
                  <c:v>16</c:v>
                </c:pt>
                <c:pt idx="335">
                  <c:v>16</c:v>
                </c:pt>
                <c:pt idx="336">
                  <c:v>16</c:v>
                </c:pt>
                <c:pt idx="337">
                  <c:v>16</c:v>
                </c:pt>
                <c:pt idx="338">
                  <c:v>16</c:v>
                </c:pt>
                <c:pt idx="339">
                  <c:v>16</c:v>
                </c:pt>
                <c:pt idx="340">
                  <c:v>16</c:v>
                </c:pt>
                <c:pt idx="341">
                  <c:v>16</c:v>
                </c:pt>
                <c:pt idx="342">
                  <c:v>16</c:v>
                </c:pt>
                <c:pt idx="343">
                  <c:v>16</c:v>
                </c:pt>
                <c:pt idx="344">
                  <c:v>16</c:v>
                </c:pt>
                <c:pt idx="345">
                  <c:v>16</c:v>
                </c:pt>
                <c:pt idx="346">
                  <c:v>16</c:v>
                </c:pt>
                <c:pt idx="347">
                  <c:v>16</c:v>
                </c:pt>
                <c:pt idx="348">
                  <c:v>16</c:v>
                </c:pt>
                <c:pt idx="349">
                  <c:v>16</c:v>
                </c:pt>
                <c:pt idx="350">
                  <c:v>16</c:v>
                </c:pt>
                <c:pt idx="351">
                  <c:v>16</c:v>
                </c:pt>
                <c:pt idx="352">
                  <c:v>16</c:v>
                </c:pt>
                <c:pt idx="353">
                  <c:v>16</c:v>
                </c:pt>
                <c:pt idx="354">
                  <c:v>16</c:v>
                </c:pt>
                <c:pt idx="355">
                  <c:v>16</c:v>
                </c:pt>
                <c:pt idx="356">
                  <c:v>16</c:v>
                </c:pt>
                <c:pt idx="357">
                  <c:v>16</c:v>
                </c:pt>
                <c:pt idx="358">
                  <c:v>16</c:v>
                </c:pt>
                <c:pt idx="359">
                  <c:v>16</c:v>
                </c:pt>
                <c:pt idx="360">
                  <c:v>16</c:v>
                </c:pt>
                <c:pt idx="361">
                  <c:v>16</c:v>
                </c:pt>
                <c:pt idx="362">
                  <c:v>16</c:v>
                </c:pt>
                <c:pt idx="363">
                  <c:v>16</c:v>
                </c:pt>
                <c:pt idx="364">
                  <c:v>16</c:v>
                </c:pt>
                <c:pt idx="365">
                  <c:v>16</c:v>
                </c:pt>
                <c:pt idx="366">
                  <c:v>16</c:v>
                </c:pt>
                <c:pt idx="367">
                  <c:v>16</c:v>
                </c:pt>
                <c:pt idx="368">
                  <c:v>16</c:v>
                </c:pt>
                <c:pt idx="369">
                  <c:v>16</c:v>
                </c:pt>
                <c:pt idx="370">
                  <c:v>16</c:v>
                </c:pt>
                <c:pt idx="371">
                  <c:v>16</c:v>
                </c:pt>
                <c:pt idx="372">
                  <c:v>16</c:v>
                </c:pt>
                <c:pt idx="373">
                  <c:v>16</c:v>
                </c:pt>
                <c:pt idx="374">
                  <c:v>16</c:v>
                </c:pt>
                <c:pt idx="375">
                  <c:v>16</c:v>
                </c:pt>
                <c:pt idx="376">
                  <c:v>16</c:v>
                </c:pt>
                <c:pt idx="377">
                  <c:v>16</c:v>
                </c:pt>
                <c:pt idx="378">
                  <c:v>16</c:v>
                </c:pt>
                <c:pt idx="379">
                  <c:v>16</c:v>
                </c:pt>
                <c:pt idx="380">
                  <c:v>16</c:v>
                </c:pt>
                <c:pt idx="381">
                  <c:v>16</c:v>
                </c:pt>
                <c:pt idx="382">
                  <c:v>16</c:v>
                </c:pt>
                <c:pt idx="383">
                  <c:v>16</c:v>
                </c:pt>
                <c:pt idx="384">
                  <c:v>16</c:v>
                </c:pt>
                <c:pt idx="385">
                  <c:v>16</c:v>
                </c:pt>
                <c:pt idx="386">
                  <c:v>16</c:v>
                </c:pt>
                <c:pt idx="387">
                  <c:v>16</c:v>
                </c:pt>
                <c:pt idx="388">
                  <c:v>16</c:v>
                </c:pt>
                <c:pt idx="389">
                  <c:v>16</c:v>
                </c:pt>
                <c:pt idx="390">
                  <c:v>16</c:v>
                </c:pt>
                <c:pt idx="391">
                  <c:v>16</c:v>
                </c:pt>
                <c:pt idx="392">
                  <c:v>16</c:v>
                </c:pt>
                <c:pt idx="393">
                  <c:v>16</c:v>
                </c:pt>
                <c:pt idx="394">
                  <c:v>16</c:v>
                </c:pt>
                <c:pt idx="395">
                  <c:v>16</c:v>
                </c:pt>
                <c:pt idx="396">
                  <c:v>16</c:v>
                </c:pt>
                <c:pt idx="397">
                  <c:v>16</c:v>
                </c:pt>
                <c:pt idx="398">
                  <c:v>16</c:v>
                </c:pt>
                <c:pt idx="399">
                  <c:v>16</c:v>
                </c:pt>
                <c:pt idx="400">
                  <c:v>16</c:v>
                </c:pt>
                <c:pt idx="401">
                  <c:v>16</c:v>
                </c:pt>
                <c:pt idx="402">
                  <c:v>16</c:v>
                </c:pt>
                <c:pt idx="403">
                  <c:v>16</c:v>
                </c:pt>
                <c:pt idx="404">
                  <c:v>16</c:v>
                </c:pt>
                <c:pt idx="405">
                  <c:v>16</c:v>
                </c:pt>
                <c:pt idx="406">
                  <c:v>16</c:v>
                </c:pt>
                <c:pt idx="407">
                  <c:v>16</c:v>
                </c:pt>
                <c:pt idx="408">
                  <c:v>16</c:v>
                </c:pt>
                <c:pt idx="409">
                  <c:v>16</c:v>
                </c:pt>
                <c:pt idx="410">
                  <c:v>16</c:v>
                </c:pt>
                <c:pt idx="411">
                  <c:v>16</c:v>
                </c:pt>
                <c:pt idx="412">
                  <c:v>16</c:v>
                </c:pt>
                <c:pt idx="413">
                  <c:v>16</c:v>
                </c:pt>
                <c:pt idx="414">
                  <c:v>16</c:v>
                </c:pt>
                <c:pt idx="415">
                  <c:v>16</c:v>
                </c:pt>
                <c:pt idx="416">
                  <c:v>16</c:v>
                </c:pt>
                <c:pt idx="417">
                  <c:v>16</c:v>
                </c:pt>
                <c:pt idx="418">
                  <c:v>16</c:v>
                </c:pt>
                <c:pt idx="419">
                  <c:v>16</c:v>
                </c:pt>
                <c:pt idx="420">
                  <c:v>16</c:v>
                </c:pt>
                <c:pt idx="421">
                  <c:v>16</c:v>
                </c:pt>
                <c:pt idx="422">
                  <c:v>16</c:v>
                </c:pt>
                <c:pt idx="423">
                  <c:v>16</c:v>
                </c:pt>
                <c:pt idx="424">
                  <c:v>16</c:v>
                </c:pt>
                <c:pt idx="425">
                  <c:v>16</c:v>
                </c:pt>
                <c:pt idx="426">
                  <c:v>16</c:v>
                </c:pt>
                <c:pt idx="427">
                  <c:v>16</c:v>
                </c:pt>
                <c:pt idx="428">
                  <c:v>16</c:v>
                </c:pt>
                <c:pt idx="429">
                  <c:v>16</c:v>
                </c:pt>
                <c:pt idx="430">
                  <c:v>16</c:v>
                </c:pt>
                <c:pt idx="431">
                  <c:v>16</c:v>
                </c:pt>
                <c:pt idx="432">
                  <c:v>16</c:v>
                </c:pt>
                <c:pt idx="433">
                  <c:v>16</c:v>
                </c:pt>
                <c:pt idx="434">
                  <c:v>16</c:v>
                </c:pt>
                <c:pt idx="435">
                  <c:v>16</c:v>
                </c:pt>
                <c:pt idx="436">
                  <c:v>16</c:v>
                </c:pt>
                <c:pt idx="437">
                  <c:v>16</c:v>
                </c:pt>
                <c:pt idx="438">
                  <c:v>16</c:v>
                </c:pt>
                <c:pt idx="439">
                  <c:v>16</c:v>
                </c:pt>
                <c:pt idx="440">
                  <c:v>16</c:v>
                </c:pt>
                <c:pt idx="441">
                  <c:v>16</c:v>
                </c:pt>
                <c:pt idx="442">
                  <c:v>16</c:v>
                </c:pt>
                <c:pt idx="443">
                  <c:v>16</c:v>
                </c:pt>
                <c:pt idx="444">
                  <c:v>16</c:v>
                </c:pt>
                <c:pt idx="445">
                  <c:v>16</c:v>
                </c:pt>
                <c:pt idx="446">
                  <c:v>16</c:v>
                </c:pt>
                <c:pt idx="447">
                  <c:v>16</c:v>
                </c:pt>
                <c:pt idx="448">
                  <c:v>16</c:v>
                </c:pt>
                <c:pt idx="449">
                  <c:v>16</c:v>
                </c:pt>
                <c:pt idx="450">
                  <c:v>16</c:v>
                </c:pt>
                <c:pt idx="451">
                  <c:v>16</c:v>
                </c:pt>
                <c:pt idx="452">
                  <c:v>16</c:v>
                </c:pt>
                <c:pt idx="453">
                  <c:v>16</c:v>
                </c:pt>
                <c:pt idx="454">
                  <c:v>16</c:v>
                </c:pt>
                <c:pt idx="455">
                  <c:v>16</c:v>
                </c:pt>
                <c:pt idx="456">
                  <c:v>16</c:v>
                </c:pt>
                <c:pt idx="457">
                  <c:v>16</c:v>
                </c:pt>
                <c:pt idx="458">
                  <c:v>16</c:v>
                </c:pt>
                <c:pt idx="459">
                  <c:v>16</c:v>
                </c:pt>
                <c:pt idx="460">
                  <c:v>16</c:v>
                </c:pt>
                <c:pt idx="461">
                  <c:v>16</c:v>
                </c:pt>
                <c:pt idx="462">
                  <c:v>16</c:v>
                </c:pt>
                <c:pt idx="463">
                  <c:v>16</c:v>
                </c:pt>
                <c:pt idx="464">
                  <c:v>16</c:v>
                </c:pt>
                <c:pt idx="465">
                  <c:v>16</c:v>
                </c:pt>
                <c:pt idx="466">
                  <c:v>16</c:v>
                </c:pt>
                <c:pt idx="467">
                  <c:v>16</c:v>
                </c:pt>
                <c:pt idx="468">
                  <c:v>16</c:v>
                </c:pt>
                <c:pt idx="469">
                  <c:v>16</c:v>
                </c:pt>
                <c:pt idx="470">
                  <c:v>16</c:v>
                </c:pt>
                <c:pt idx="471">
                  <c:v>16</c:v>
                </c:pt>
                <c:pt idx="472">
                  <c:v>16</c:v>
                </c:pt>
                <c:pt idx="473">
                  <c:v>16</c:v>
                </c:pt>
                <c:pt idx="474">
                  <c:v>16</c:v>
                </c:pt>
                <c:pt idx="475">
                  <c:v>16</c:v>
                </c:pt>
                <c:pt idx="476">
                  <c:v>16</c:v>
                </c:pt>
                <c:pt idx="477">
                  <c:v>16</c:v>
                </c:pt>
                <c:pt idx="478">
                  <c:v>16</c:v>
                </c:pt>
                <c:pt idx="479">
                  <c:v>16</c:v>
                </c:pt>
                <c:pt idx="480">
                  <c:v>16</c:v>
                </c:pt>
              </c:numCache>
            </c:numRef>
          </c:val>
        </c:ser>
        <c:marker val="1"/>
        <c:axId val="165812480"/>
        <c:axId val="165810944"/>
      </c:lineChart>
      <c:catAx>
        <c:axId val="165807232"/>
        <c:scaling>
          <c:orientation val="minMax"/>
        </c:scaling>
        <c:axPos val="b"/>
        <c:majorGridlines/>
        <c:numFmt formatCode="h:mm:ss;@" sourceLinked="1"/>
        <c:majorTickMark val="none"/>
        <c:tickLblPos val="nextTo"/>
        <c:crossAx val="165808768"/>
        <c:crosses val="autoZero"/>
        <c:auto val="1"/>
        <c:lblAlgn val="ctr"/>
        <c:lblOffset val="100"/>
        <c:tickLblSkip val="30"/>
        <c:tickMarkSkip val="30"/>
      </c:catAx>
      <c:valAx>
        <c:axId val="16580876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5807232"/>
        <c:crosses val="autoZero"/>
        <c:crossBetween val="midCat"/>
        <c:majorUnit val="2.0000000000000011E-2"/>
      </c:valAx>
      <c:valAx>
        <c:axId val="165810944"/>
        <c:scaling>
          <c:orientation val="minMax"/>
        </c:scaling>
        <c:axPos val="r"/>
        <c:numFmt formatCode="0.0" sourceLinked="0"/>
        <c:tickLblPos val="nextTo"/>
        <c:crossAx val="165812480"/>
        <c:crosses val="max"/>
        <c:crossBetween val="between"/>
      </c:valAx>
      <c:catAx>
        <c:axId val="165812480"/>
        <c:scaling>
          <c:orientation val="minMax"/>
        </c:scaling>
        <c:delete val="1"/>
        <c:axPos val="b"/>
        <c:numFmt formatCode="h:mm:ss;@" sourceLinked="1"/>
        <c:tickLblPos val="none"/>
        <c:crossAx val="165810944"/>
        <c:crosses val="autoZero"/>
        <c:auto val="1"/>
        <c:lblAlgn val="ctr"/>
        <c:lblOffset val="100"/>
      </c:catAx>
    </c:plotArea>
    <c:legend>
      <c:legendPos val="b"/>
    </c:legend>
    <c:plotVisOnly val="1"/>
  </c:chart>
  <c:printSettings>
    <c:headerFooter/>
    <c:pageMargins b="0.75000000000000655" l="0.70000000000000062" r="0.70000000000000062" t="0.7500000000000065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6023936"/>
        <c:axId val="166025472"/>
      </c:lineChart>
      <c:lineChart>
        <c:grouping val="standard"/>
        <c:ser>
          <c:idx val="3"/>
          <c:order val="1"/>
          <c:tx>
            <c:strRef>
              <c:f>Evaluation!$AU$36:$AU$37</c:f>
              <c:strCache>
                <c:ptCount val="1"/>
                <c:pt idx="0">
                  <c:v>Ramping Units</c:v>
                </c:pt>
              </c:strCache>
            </c:strRef>
          </c:tx>
          <c:marker>
            <c:symbol val="none"/>
          </c:marker>
          <c:val>
            <c:numRef>
              <c:f>Evaluation!$AU$49:$AU$529</c:f>
              <c:numCache>
                <c:formatCode>0.00</c:formatCode>
                <c:ptCount val="481"/>
                <c:pt idx="0">
                  <c:v>143.5</c:v>
                </c:pt>
                <c:pt idx="1">
                  <c:v>143.5</c:v>
                </c:pt>
                <c:pt idx="2">
                  <c:v>144</c:v>
                </c:pt>
                <c:pt idx="3">
                  <c:v>144.5</c:v>
                </c:pt>
                <c:pt idx="4">
                  <c:v>144.5</c:v>
                </c:pt>
                <c:pt idx="5">
                  <c:v>145</c:v>
                </c:pt>
                <c:pt idx="6">
                  <c:v>145.5</c:v>
                </c:pt>
                <c:pt idx="7">
                  <c:v>145.5</c:v>
                </c:pt>
                <c:pt idx="8">
                  <c:v>146</c:v>
                </c:pt>
                <c:pt idx="9">
                  <c:v>146.5</c:v>
                </c:pt>
                <c:pt idx="10">
                  <c:v>146.5</c:v>
                </c:pt>
                <c:pt idx="11">
                  <c:v>147</c:v>
                </c:pt>
                <c:pt idx="12">
                  <c:v>147.5</c:v>
                </c:pt>
                <c:pt idx="13">
                  <c:v>147.5</c:v>
                </c:pt>
                <c:pt idx="14">
                  <c:v>148</c:v>
                </c:pt>
                <c:pt idx="15">
                  <c:v>148.5</c:v>
                </c:pt>
                <c:pt idx="16">
                  <c:v>148.5</c:v>
                </c:pt>
                <c:pt idx="17">
                  <c:v>149</c:v>
                </c:pt>
                <c:pt idx="18">
                  <c:v>149.5</c:v>
                </c:pt>
                <c:pt idx="19">
                  <c:v>149.5</c:v>
                </c:pt>
                <c:pt idx="20">
                  <c:v>150</c:v>
                </c:pt>
                <c:pt idx="21">
                  <c:v>150.5</c:v>
                </c:pt>
                <c:pt idx="22">
                  <c:v>150.5</c:v>
                </c:pt>
                <c:pt idx="23">
                  <c:v>151</c:v>
                </c:pt>
                <c:pt idx="24">
                  <c:v>151.5</c:v>
                </c:pt>
                <c:pt idx="25">
                  <c:v>151.5</c:v>
                </c:pt>
                <c:pt idx="26">
                  <c:v>152</c:v>
                </c:pt>
                <c:pt idx="27">
                  <c:v>152.5</c:v>
                </c:pt>
                <c:pt idx="28">
                  <c:v>152.5</c:v>
                </c:pt>
                <c:pt idx="29">
                  <c:v>153</c:v>
                </c:pt>
                <c:pt idx="30">
                  <c:v>153.5</c:v>
                </c:pt>
                <c:pt idx="31">
                  <c:v>153.5</c:v>
                </c:pt>
                <c:pt idx="32">
                  <c:v>154</c:v>
                </c:pt>
                <c:pt idx="33">
                  <c:v>154</c:v>
                </c:pt>
                <c:pt idx="34">
                  <c:v>154.5</c:v>
                </c:pt>
                <c:pt idx="35">
                  <c:v>155</c:v>
                </c:pt>
                <c:pt idx="36">
                  <c:v>155</c:v>
                </c:pt>
                <c:pt idx="37">
                  <c:v>155.5</c:v>
                </c:pt>
                <c:pt idx="38">
                  <c:v>156</c:v>
                </c:pt>
                <c:pt idx="39">
                  <c:v>156</c:v>
                </c:pt>
                <c:pt idx="40">
                  <c:v>156.5</c:v>
                </c:pt>
                <c:pt idx="41">
                  <c:v>157</c:v>
                </c:pt>
                <c:pt idx="42">
                  <c:v>157</c:v>
                </c:pt>
                <c:pt idx="43">
                  <c:v>157.5</c:v>
                </c:pt>
                <c:pt idx="44">
                  <c:v>158</c:v>
                </c:pt>
                <c:pt idx="45">
                  <c:v>158</c:v>
                </c:pt>
                <c:pt idx="46">
                  <c:v>158.5</c:v>
                </c:pt>
                <c:pt idx="47">
                  <c:v>159</c:v>
                </c:pt>
                <c:pt idx="48">
                  <c:v>159</c:v>
                </c:pt>
                <c:pt idx="49">
                  <c:v>159.5</c:v>
                </c:pt>
                <c:pt idx="50">
                  <c:v>160</c:v>
                </c:pt>
                <c:pt idx="51">
                  <c:v>160</c:v>
                </c:pt>
                <c:pt idx="52">
                  <c:v>160.5</c:v>
                </c:pt>
                <c:pt idx="53">
                  <c:v>161</c:v>
                </c:pt>
                <c:pt idx="54">
                  <c:v>161</c:v>
                </c:pt>
                <c:pt idx="55">
                  <c:v>161.5</c:v>
                </c:pt>
                <c:pt idx="56">
                  <c:v>162</c:v>
                </c:pt>
                <c:pt idx="57">
                  <c:v>162</c:v>
                </c:pt>
                <c:pt idx="58">
                  <c:v>162.5</c:v>
                </c:pt>
                <c:pt idx="59">
                  <c:v>163</c:v>
                </c:pt>
                <c:pt idx="60">
                  <c:v>163</c:v>
                </c:pt>
                <c:pt idx="61">
                  <c:v>163.5</c:v>
                </c:pt>
                <c:pt idx="62">
                  <c:v>164</c:v>
                </c:pt>
                <c:pt idx="63">
                  <c:v>164</c:v>
                </c:pt>
                <c:pt idx="64">
                  <c:v>164.5</c:v>
                </c:pt>
                <c:pt idx="65">
                  <c:v>165</c:v>
                </c:pt>
                <c:pt idx="66">
                  <c:v>165</c:v>
                </c:pt>
                <c:pt idx="67">
                  <c:v>165.5</c:v>
                </c:pt>
                <c:pt idx="68">
                  <c:v>166</c:v>
                </c:pt>
                <c:pt idx="69">
                  <c:v>166</c:v>
                </c:pt>
                <c:pt idx="70">
                  <c:v>166.5</c:v>
                </c:pt>
                <c:pt idx="71">
                  <c:v>167</c:v>
                </c:pt>
                <c:pt idx="72">
                  <c:v>167</c:v>
                </c:pt>
                <c:pt idx="73">
                  <c:v>167.5</c:v>
                </c:pt>
                <c:pt idx="74">
                  <c:v>168</c:v>
                </c:pt>
                <c:pt idx="75">
                  <c:v>168</c:v>
                </c:pt>
                <c:pt idx="76">
                  <c:v>168.5</c:v>
                </c:pt>
                <c:pt idx="77">
                  <c:v>169</c:v>
                </c:pt>
                <c:pt idx="78">
                  <c:v>169</c:v>
                </c:pt>
                <c:pt idx="79">
                  <c:v>169.5</c:v>
                </c:pt>
                <c:pt idx="80">
                  <c:v>170</c:v>
                </c:pt>
                <c:pt idx="81">
                  <c:v>170</c:v>
                </c:pt>
                <c:pt idx="82">
                  <c:v>170.5</c:v>
                </c:pt>
                <c:pt idx="83">
                  <c:v>171</c:v>
                </c:pt>
                <c:pt idx="84">
                  <c:v>171</c:v>
                </c:pt>
                <c:pt idx="85">
                  <c:v>171.5</c:v>
                </c:pt>
                <c:pt idx="86">
                  <c:v>172</c:v>
                </c:pt>
                <c:pt idx="87">
                  <c:v>172</c:v>
                </c:pt>
                <c:pt idx="88">
                  <c:v>172.5</c:v>
                </c:pt>
                <c:pt idx="89">
                  <c:v>173</c:v>
                </c:pt>
                <c:pt idx="90">
                  <c:v>173</c:v>
                </c:pt>
                <c:pt idx="91">
                  <c:v>173.5</c:v>
                </c:pt>
                <c:pt idx="92">
                  <c:v>174</c:v>
                </c:pt>
                <c:pt idx="93">
                  <c:v>174</c:v>
                </c:pt>
                <c:pt idx="94">
                  <c:v>174.5</c:v>
                </c:pt>
                <c:pt idx="95">
                  <c:v>175</c:v>
                </c:pt>
                <c:pt idx="96">
                  <c:v>175</c:v>
                </c:pt>
                <c:pt idx="97">
                  <c:v>175.5</c:v>
                </c:pt>
                <c:pt idx="98">
                  <c:v>176</c:v>
                </c:pt>
                <c:pt idx="99">
                  <c:v>176</c:v>
                </c:pt>
                <c:pt idx="100">
                  <c:v>176.5</c:v>
                </c:pt>
                <c:pt idx="101">
                  <c:v>177</c:v>
                </c:pt>
                <c:pt idx="102">
                  <c:v>177</c:v>
                </c:pt>
                <c:pt idx="103">
                  <c:v>177.5</c:v>
                </c:pt>
                <c:pt idx="104">
                  <c:v>178</c:v>
                </c:pt>
                <c:pt idx="105">
                  <c:v>178</c:v>
                </c:pt>
                <c:pt idx="106">
                  <c:v>178.5</c:v>
                </c:pt>
                <c:pt idx="107">
                  <c:v>179</c:v>
                </c:pt>
                <c:pt idx="108">
                  <c:v>179</c:v>
                </c:pt>
                <c:pt idx="109">
                  <c:v>179.5</c:v>
                </c:pt>
                <c:pt idx="110">
                  <c:v>180</c:v>
                </c:pt>
                <c:pt idx="111">
                  <c:v>180</c:v>
                </c:pt>
                <c:pt idx="112">
                  <c:v>180.5</c:v>
                </c:pt>
                <c:pt idx="113">
                  <c:v>181</c:v>
                </c:pt>
                <c:pt idx="114">
                  <c:v>181</c:v>
                </c:pt>
                <c:pt idx="115">
                  <c:v>181.5</c:v>
                </c:pt>
                <c:pt idx="116">
                  <c:v>182</c:v>
                </c:pt>
                <c:pt idx="117">
                  <c:v>182</c:v>
                </c:pt>
                <c:pt idx="118">
                  <c:v>182.5</c:v>
                </c:pt>
                <c:pt idx="119">
                  <c:v>183</c:v>
                </c:pt>
                <c:pt idx="120">
                  <c:v>183</c:v>
                </c:pt>
                <c:pt idx="121">
                  <c:v>183.5</c:v>
                </c:pt>
                <c:pt idx="122">
                  <c:v>184</c:v>
                </c:pt>
                <c:pt idx="123">
                  <c:v>184</c:v>
                </c:pt>
                <c:pt idx="124">
                  <c:v>184.5</c:v>
                </c:pt>
                <c:pt idx="125">
                  <c:v>185</c:v>
                </c:pt>
                <c:pt idx="126">
                  <c:v>185</c:v>
                </c:pt>
                <c:pt idx="127">
                  <c:v>185.5</c:v>
                </c:pt>
                <c:pt idx="128">
                  <c:v>186</c:v>
                </c:pt>
                <c:pt idx="129">
                  <c:v>186</c:v>
                </c:pt>
                <c:pt idx="130">
                  <c:v>186.5</c:v>
                </c:pt>
                <c:pt idx="131">
                  <c:v>187</c:v>
                </c:pt>
                <c:pt idx="132">
                  <c:v>187</c:v>
                </c:pt>
                <c:pt idx="133">
                  <c:v>187.5</c:v>
                </c:pt>
                <c:pt idx="134">
                  <c:v>188</c:v>
                </c:pt>
                <c:pt idx="135">
                  <c:v>188</c:v>
                </c:pt>
                <c:pt idx="136">
                  <c:v>188.5</c:v>
                </c:pt>
                <c:pt idx="137">
                  <c:v>189</c:v>
                </c:pt>
                <c:pt idx="138">
                  <c:v>189</c:v>
                </c:pt>
                <c:pt idx="139">
                  <c:v>189.5</c:v>
                </c:pt>
                <c:pt idx="140">
                  <c:v>190</c:v>
                </c:pt>
                <c:pt idx="141">
                  <c:v>190</c:v>
                </c:pt>
                <c:pt idx="142">
                  <c:v>190.5</c:v>
                </c:pt>
                <c:pt idx="143">
                  <c:v>191</c:v>
                </c:pt>
                <c:pt idx="144">
                  <c:v>191</c:v>
                </c:pt>
                <c:pt idx="145">
                  <c:v>191.5</c:v>
                </c:pt>
                <c:pt idx="146">
                  <c:v>192</c:v>
                </c:pt>
                <c:pt idx="147">
                  <c:v>192</c:v>
                </c:pt>
                <c:pt idx="148">
                  <c:v>192.5</c:v>
                </c:pt>
                <c:pt idx="149">
                  <c:v>193</c:v>
                </c:pt>
                <c:pt idx="150">
                  <c:v>193</c:v>
                </c:pt>
                <c:pt idx="151">
                  <c:v>193.5</c:v>
                </c:pt>
                <c:pt idx="152">
                  <c:v>194</c:v>
                </c:pt>
                <c:pt idx="153">
                  <c:v>194</c:v>
                </c:pt>
                <c:pt idx="154">
                  <c:v>194.5</c:v>
                </c:pt>
                <c:pt idx="155">
                  <c:v>195</c:v>
                </c:pt>
                <c:pt idx="156">
                  <c:v>195</c:v>
                </c:pt>
                <c:pt idx="157">
                  <c:v>195.5</c:v>
                </c:pt>
                <c:pt idx="158">
                  <c:v>196</c:v>
                </c:pt>
                <c:pt idx="159">
                  <c:v>196</c:v>
                </c:pt>
                <c:pt idx="160">
                  <c:v>196.5</c:v>
                </c:pt>
                <c:pt idx="161">
                  <c:v>197</c:v>
                </c:pt>
                <c:pt idx="162">
                  <c:v>197</c:v>
                </c:pt>
                <c:pt idx="163">
                  <c:v>197.5</c:v>
                </c:pt>
                <c:pt idx="164">
                  <c:v>198</c:v>
                </c:pt>
                <c:pt idx="165">
                  <c:v>198</c:v>
                </c:pt>
                <c:pt idx="166">
                  <c:v>198.5</c:v>
                </c:pt>
                <c:pt idx="167">
                  <c:v>199</c:v>
                </c:pt>
                <c:pt idx="168">
                  <c:v>199</c:v>
                </c:pt>
                <c:pt idx="169">
                  <c:v>199.5</c:v>
                </c:pt>
                <c:pt idx="170">
                  <c:v>200</c:v>
                </c:pt>
                <c:pt idx="171">
                  <c:v>200</c:v>
                </c:pt>
                <c:pt idx="172">
                  <c:v>200.5</c:v>
                </c:pt>
                <c:pt idx="173">
                  <c:v>201</c:v>
                </c:pt>
                <c:pt idx="174">
                  <c:v>201</c:v>
                </c:pt>
                <c:pt idx="175">
                  <c:v>201.5</c:v>
                </c:pt>
                <c:pt idx="176">
                  <c:v>202</c:v>
                </c:pt>
                <c:pt idx="177">
                  <c:v>202</c:v>
                </c:pt>
                <c:pt idx="178">
                  <c:v>202.5</c:v>
                </c:pt>
                <c:pt idx="179">
                  <c:v>203</c:v>
                </c:pt>
                <c:pt idx="180">
                  <c:v>203</c:v>
                </c:pt>
                <c:pt idx="181">
                  <c:v>203.5</c:v>
                </c:pt>
                <c:pt idx="182">
                  <c:v>204</c:v>
                </c:pt>
                <c:pt idx="183">
                  <c:v>204</c:v>
                </c:pt>
                <c:pt idx="184">
                  <c:v>204.5</c:v>
                </c:pt>
                <c:pt idx="185">
                  <c:v>205</c:v>
                </c:pt>
                <c:pt idx="186">
                  <c:v>205</c:v>
                </c:pt>
                <c:pt idx="187">
                  <c:v>205.5</c:v>
                </c:pt>
                <c:pt idx="188">
                  <c:v>206</c:v>
                </c:pt>
                <c:pt idx="189">
                  <c:v>206</c:v>
                </c:pt>
                <c:pt idx="190">
                  <c:v>206.5</c:v>
                </c:pt>
                <c:pt idx="191">
                  <c:v>207</c:v>
                </c:pt>
                <c:pt idx="192">
                  <c:v>207</c:v>
                </c:pt>
                <c:pt idx="193">
                  <c:v>207.5</c:v>
                </c:pt>
                <c:pt idx="194">
                  <c:v>208</c:v>
                </c:pt>
                <c:pt idx="195">
                  <c:v>208</c:v>
                </c:pt>
                <c:pt idx="196">
                  <c:v>208.5</c:v>
                </c:pt>
                <c:pt idx="197">
                  <c:v>209</c:v>
                </c:pt>
                <c:pt idx="198">
                  <c:v>209</c:v>
                </c:pt>
                <c:pt idx="199">
                  <c:v>209.5</c:v>
                </c:pt>
                <c:pt idx="200">
                  <c:v>210</c:v>
                </c:pt>
                <c:pt idx="201">
                  <c:v>210</c:v>
                </c:pt>
                <c:pt idx="202">
                  <c:v>210.5</c:v>
                </c:pt>
                <c:pt idx="203">
                  <c:v>211</c:v>
                </c:pt>
                <c:pt idx="204">
                  <c:v>211</c:v>
                </c:pt>
                <c:pt idx="205">
                  <c:v>211.5</c:v>
                </c:pt>
                <c:pt idx="206">
                  <c:v>212</c:v>
                </c:pt>
                <c:pt idx="207">
                  <c:v>212</c:v>
                </c:pt>
                <c:pt idx="208">
                  <c:v>212.5</c:v>
                </c:pt>
                <c:pt idx="209">
                  <c:v>213</c:v>
                </c:pt>
                <c:pt idx="210">
                  <c:v>213</c:v>
                </c:pt>
                <c:pt idx="211">
                  <c:v>213.5</c:v>
                </c:pt>
                <c:pt idx="212">
                  <c:v>214</c:v>
                </c:pt>
                <c:pt idx="213">
                  <c:v>214</c:v>
                </c:pt>
                <c:pt idx="214">
                  <c:v>214.5</c:v>
                </c:pt>
                <c:pt idx="215">
                  <c:v>215</c:v>
                </c:pt>
                <c:pt idx="216">
                  <c:v>215</c:v>
                </c:pt>
                <c:pt idx="217">
                  <c:v>215.5</c:v>
                </c:pt>
                <c:pt idx="218">
                  <c:v>216</c:v>
                </c:pt>
                <c:pt idx="219">
                  <c:v>216</c:v>
                </c:pt>
                <c:pt idx="220">
                  <c:v>216.5</c:v>
                </c:pt>
                <c:pt idx="221">
                  <c:v>217</c:v>
                </c:pt>
                <c:pt idx="222">
                  <c:v>217</c:v>
                </c:pt>
                <c:pt idx="223">
                  <c:v>217.5</c:v>
                </c:pt>
                <c:pt idx="224">
                  <c:v>218</c:v>
                </c:pt>
                <c:pt idx="225">
                  <c:v>218</c:v>
                </c:pt>
                <c:pt idx="226">
                  <c:v>218.5</c:v>
                </c:pt>
                <c:pt idx="227">
                  <c:v>219</c:v>
                </c:pt>
                <c:pt idx="228">
                  <c:v>219</c:v>
                </c:pt>
                <c:pt idx="229">
                  <c:v>219.5</c:v>
                </c:pt>
                <c:pt idx="230">
                  <c:v>220</c:v>
                </c:pt>
                <c:pt idx="231">
                  <c:v>220</c:v>
                </c:pt>
                <c:pt idx="232">
                  <c:v>220.5</c:v>
                </c:pt>
                <c:pt idx="233">
                  <c:v>221</c:v>
                </c:pt>
                <c:pt idx="234">
                  <c:v>221</c:v>
                </c:pt>
                <c:pt idx="235">
                  <c:v>221.5</c:v>
                </c:pt>
                <c:pt idx="236">
                  <c:v>222</c:v>
                </c:pt>
                <c:pt idx="237">
                  <c:v>222</c:v>
                </c:pt>
                <c:pt idx="238">
                  <c:v>222.5</c:v>
                </c:pt>
                <c:pt idx="239">
                  <c:v>223</c:v>
                </c:pt>
                <c:pt idx="240">
                  <c:v>223</c:v>
                </c:pt>
                <c:pt idx="241">
                  <c:v>223.5</c:v>
                </c:pt>
                <c:pt idx="242">
                  <c:v>224</c:v>
                </c:pt>
                <c:pt idx="243">
                  <c:v>224</c:v>
                </c:pt>
                <c:pt idx="244">
                  <c:v>224.5</c:v>
                </c:pt>
                <c:pt idx="245">
                  <c:v>225</c:v>
                </c:pt>
                <c:pt idx="246">
                  <c:v>225</c:v>
                </c:pt>
                <c:pt idx="247">
                  <c:v>225.5</c:v>
                </c:pt>
                <c:pt idx="248">
                  <c:v>226</c:v>
                </c:pt>
                <c:pt idx="249">
                  <c:v>226</c:v>
                </c:pt>
                <c:pt idx="250">
                  <c:v>226.5</c:v>
                </c:pt>
                <c:pt idx="251">
                  <c:v>227</c:v>
                </c:pt>
                <c:pt idx="252">
                  <c:v>227</c:v>
                </c:pt>
                <c:pt idx="253">
                  <c:v>227.5</c:v>
                </c:pt>
                <c:pt idx="254">
                  <c:v>228</c:v>
                </c:pt>
                <c:pt idx="255">
                  <c:v>228</c:v>
                </c:pt>
                <c:pt idx="256">
                  <c:v>228.5</c:v>
                </c:pt>
                <c:pt idx="257">
                  <c:v>229</c:v>
                </c:pt>
                <c:pt idx="258">
                  <c:v>229</c:v>
                </c:pt>
                <c:pt idx="259">
                  <c:v>229.5</c:v>
                </c:pt>
                <c:pt idx="260">
                  <c:v>230</c:v>
                </c:pt>
                <c:pt idx="261">
                  <c:v>230</c:v>
                </c:pt>
                <c:pt idx="262">
                  <c:v>230.5</c:v>
                </c:pt>
                <c:pt idx="263">
                  <c:v>231</c:v>
                </c:pt>
                <c:pt idx="264">
                  <c:v>231</c:v>
                </c:pt>
                <c:pt idx="265">
                  <c:v>231.5</c:v>
                </c:pt>
                <c:pt idx="266">
                  <c:v>232</c:v>
                </c:pt>
                <c:pt idx="267">
                  <c:v>232</c:v>
                </c:pt>
                <c:pt idx="268">
                  <c:v>232.5</c:v>
                </c:pt>
                <c:pt idx="269">
                  <c:v>233</c:v>
                </c:pt>
                <c:pt idx="270">
                  <c:v>233</c:v>
                </c:pt>
                <c:pt idx="271">
                  <c:v>233.5</c:v>
                </c:pt>
                <c:pt idx="272">
                  <c:v>234</c:v>
                </c:pt>
                <c:pt idx="273">
                  <c:v>234</c:v>
                </c:pt>
                <c:pt idx="274">
                  <c:v>234.5</c:v>
                </c:pt>
                <c:pt idx="275">
                  <c:v>235</c:v>
                </c:pt>
                <c:pt idx="276">
                  <c:v>235</c:v>
                </c:pt>
                <c:pt idx="277">
                  <c:v>235.5</c:v>
                </c:pt>
                <c:pt idx="278">
                  <c:v>236</c:v>
                </c:pt>
                <c:pt idx="279">
                  <c:v>236</c:v>
                </c:pt>
                <c:pt idx="280">
                  <c:v>236.5</c:v>
                </c:pt>
                <c:pt idx="281">
                  <c:v>237</c:v>
                </c:pt>
                <c:pt idx="282">
                  <c:v>237</c:v>
                </c:pt>
                <c:pt idx="283">
                  <c:v>237.5</c:v>
                </c:pt>
                <c:pt idx="284">
                  <c:v>238</c:v>
                </c:pt>
                <c:pt idx="285">
                  <c:v>238</c:v>
                </c:pt>
                <c:pt idx="286">
                  <c:v>238.5</c:v>
                </c:pt>
                <c:pt idx="287">
                  <c:v>239</c:v>
                </c:pt>
                <c:pt idx="288">
                  <c:v>239</c:v>
                </c:pt>
                <c:pt idx="289">
                  <c:v>239.5</c:v>
                </c:pt>
                <c:pt idx="290">
                  <c:v>240</c:v>
                </c:pt>
                <c:pt idx="291">
                  <c:v>240</c:v>
                </c:pt>
                <c:pt idx="292">
                  <c:v>240.5</c:v>
                </c:pt>
                <c:pt idx="293">
                  <c:v>241</c:v>
                </c:pt>
                <c:pt idx="294">
                  <c:v>241</c:v>
                </c:pt>
                <c:pt idx="295">
                  <c:v>241.5</c:v>
                </c:pt>
                <c:pt idx="296">
                  <c:v>242</c:v>
                </c:pt>
                <c:pt idx="297">
                  <c:v>242</c:v>
                </c:pt>
                <c:pt idx="298">
                  <c:v>242.5</c:v>
                </c:pt>
                <c:pt idx="299">
                  <c:v>243</c:v>
                </c:pt>
                <c:pt idx="300">
                  <c:v>243</c:v>
                </c:pt>
                <c:pt idx="301">
                  <c:v>243.5</c:v>
                </c:pt>
                <c:pt idx="302">
                  <c:v>244</c:v>
                </c:pt>
                <c:pt idx="303">
                  <c:v>244</c:v>
                </c:pt>
                <c:pt idx="304">
                  <c:v>244.5</c:v>
                </c:pt>
                <c:pt idx="305">
                  <c:v>245</c:v>
                </c:pt>
                <c:pt idx="306">
                  <c:v>245</c:v>
                </c:pt>
                <c:pt idx="307">
                  <c:v>245.5</c:v>
                </c:pt>
                <c:pt idx="308">
                  <c:v>246</c:v>
                </c:pt>
                <c:pt idx="309">
                  <c:v>246</c:v>
                </c:pt>
                <c:pt idx="310">
                  <c:v>246.5</c:v>
                </c:pt>
                <c:pt idx="311">
                  <c:v>247</c:v>
                </c:pt>
                <c:pt idx="312">
                  <c:v>247</c:v>
                </c:pt>
                <c:pt idx="313">
                  <c:v>247.5</c:v>
                </c:pt>
                <c:pt idx="314">
                  <c:v>248</c:v>
                </c:pt>
                <c:pt idx="315">
                  <c:v>248</c:v>
                </c:pt>
                <c:pt idx="316">
                  <c:v>248.5</c:v>
                </c:pt>
                <c:pt idx="317">
                  <c:v>249</c:v>
                </c:pt>
                <c:pt idx="318">
                  <c:v>249</c:v>
                </c:pt>
                <c:pt idx="319">
                  <c:v>249.5</c:v>
                </c:pt>
                <c:pt idx="320">
                  <c:v>250</c:v>
                </c:pt>
                <c:pt idx="321">
                  <c:v>250</c:v>
                </c:pt>
                <c:pt idx="322">
                  <c:v>250.5</c:v>
                </c:pt>
                <c:pt idx="323">
                  <c:v>251</c:v>
                </c:pt>
                <c:pt idx="324">
                  <c:v>251</c:v>
                </c:pt>
                <c:pt idx="325">
                  <c:v>251.5</c:v>
                </c:pt>
                <c:pt idx="326">
                  <c:v>252</c:v>
                </c:pt>
                <c:pt idx="327">
                  <c:v>252</c:v>
                </c:pt>
                <c:pt idx="328">
                  <c:v>252.5</c:v>
                </c:pt>
                <c:pt idx="329">
                  <c:v>253</c:v>
                </c:pt>
                <c:pt idx="330">
                  <c:v>253</c:v>
                </c:pt>
                <c:pt idx="331">
                  <c:v>253.5</c:v>
                </c:pt>
                <c:pt idx="332">
                  <c:v>254</c:v>
                </c:pt>
                <c:pt idx="333">
                  <c:v>254</c:v>
                </c:pt>
                <c:pt idx="334">
                  <c:v>254.5</c:v>
                </c:pt>
                <c:pt idx="335">
                  <c:v>255</c:v>
                </c:pt>
                <c:pt idx="336">
                  <c:v>255</c:v>
                </c:pt>
                <c:pt idx="337">
                  <c:v>255.5</c:v>
                </c:pt>
                <c:pt idx="338">
                  <c:v>256</c:v>
                </c:pt>
                <c:pt idx="339">
                  <c:v>256</c:v>
                </c:pt>
                <c:pt idx="340">
                  <c:v>256.5</c:v>
                </c:pt>
                <c:pt idx="341">
                  <c:v>257</c:v>
                </c:pt>
                <c:pt idx="342">
                  <c:v>257</c:v>
                </c:pt>
                <c:pt idx="343">
                  <c:v>257.5</c:v>
                </c:pt>
                <c:pt idx="344">
                  <c:v>258</c:v>
                </c:pt>
                <c:pt idx="345">
                  <c:v>258</c:v>
                </c:pt>
                <c:pt idx="346">
                  <c:v>258.5</c:v>
                </c:pt>
                <c:pt idx="347">
                  <c:v>259</c:v>
                </c:pt>
                <c:pt idx="348">
                  <c:v>259</c:v>
                </c:pt>
                <c:pt idx="349">
                  <c:v>259.5</c:v>
                </c:pt>
                <c:pt idx="350">
                  <c:v>260</c:v>
                </c:pt>
                <c:pt idx="351">
                  <c:v>260</c:v>
                </c:pt>
                <c:pt idx="352">
                  <c:v>260.5</c:v>
                </c:pt>
                <c:pt idx="353">
                  <c:v>261</c:v>
                </c:pt>
                <c:pt idx="354">
                  <c:v>261</c:v>
                </c:pt>
                <c:pt idx="355">
                  <c:v>261.5</c:v>
                </c:pt>
                <c:pt idx="356">
                  <c:v>262</c:v>
                </c:pt>
                <c:pt idx="357">
                  <c:v>262</c:v>
                </c:pt>
                <c:pt idx="358">
                  <c:v>262.5</c:v>
                </c:pt>
                <c:pt idx="359">
                  <c:v>263</c:v>
                </c:pt>
                <c:pt idx="360">
                  <c:v>263</c:v>
                </c:pt>
                <c:pt idx="361">
                  <c:v>263.5</c:v>
                </c:pt>
                <c:pt idx="362">
                  <c:v>264</c:v>
                </c:pt>
                <c:pt idx="363">
                  <c:v>264</c:v>
                </c:pt>
                <c:pt idx="364">
                  <c:v>264.5</c:v>
                </c:pt>
                <c:pt idx="365">
                  <c:v>265</c:v>
                </c:pt>
                <c:pt idx="366">
                  <c:v>265</c:v>
                </c:pt>
                <c:pt idx="367">
                  <c:v>265.5</c:v>
                </c:pt>
                <c:pt idx="368">
                  <c:v>266</c:v>
                </c:pt>
                <c:pt idx="369">
                  <c:v>266</c:v>
                </c:pt>
                <c:pt idx="370">
                  <c:v>266.5</c:v>
                </c:pt>
                <c:pt idx="371">
                  <c:v>267</c:v>
                </c:pt>
                <c:pt idx="372">
                  <c:v>267</c:v>
                </c:pt>
                <c:pt idx="373">
                  <c:v>267.5</c:v>
                </c:pt>
                <c:pt idx="374">
                  <c:v>268</c:v>
                </c:pt>
                <c:pt idx="375">
                  <c:v>268</c:v>
                </c:pt>
                <c:pt idx="376">
                  <c:v>268.5</c:v>
                </c:pt>
                <c:pt idx="377">
                  <c:v>269</c:v>
                </c:pt>
                <c:pt idx="378">
                  <c:v>269</c:v>
                </c:pt>
                <c:pt idx="379">
                  <c:v>269.5</c:v>
                </c:pt>
                <c:pt idx="380">
                  <c:v>270</c:v>
                </c:pt>
                <c:pt idx="381">
                  <c:v>270</c:v>
                </c:pt>
                <c:pt idx="382">
                  <c:v>270.5</c:v>
                </c:pt>
                <c:pt idx="383">
                  <c:v>271</c:v>
                </c:pt>
                <c:pt idx="384">
                  <c:v>271</c:v>
                </c:pt>
                <c:pt idx="385">
                  <c:v>271.5</c:v>
                </c:pt>
                <c:pt idx="386">
                  <c:v>272</c:v>
                </c:pt>
                <c:pt idx="387">
                  <c:v>272</c:v>
                </c:pt>
                <c:pt idx="388">
                  <c:v>272.5</c:v>
                </c:pt>
                <c:pt idx="389">
                  <c:v>273</c:v>
                </c:pt>
                <c:pt idx="390">
                  <c:v>273</c:v>
                </c:pt>
                <c:pt idx="391">
                  <c:v>273.5</c:v>
                </c:pt>
                <c:pt idx="392">
                  <c:v>274</c:v>
                </c:pt>
                <c:pt idx="393">
                  <c:v>274</c:v>
                </c:pt>
                <c:pt idx="394">
                  <c:v>274.5</c:v>
                </c:pt>
                <c:pt idx="395">
                  <c:v>275</c:v>
                </c:pt>
                <c:pt idx="396">
                  <c:v>275</c:v>
                </c:pt>
                <c:pt idx="397">
                  <c:v>275.5</c:v>
                </c:pt>
                <c:pt idx="398">
                  <c:v>276</c:v>
                </c:pt>
                <c:pt idx="399">
                  <c:v>276</c:v>
                </c:pt>
                <c:pt idx="400">
                  <c:v>276.5</c:v>
                </c:pt>
                <c:pt idx="401">
                  <c:v>277</c:v>
                </c:pt>
                <c:pt idx="402">
                  <c:v>277</c:v>
                </c:pt>
                <c:pt idx="403">
                  <c:v>277.5</c:v>
                </c:pt>
                <c:pt idx="404">
                  <c:v>278</c:v>
                </c:pt>
                <c:pt idx="405">
                  <c:v>278</c:v>
                </c:pt>
                <c:pt idx="406">
                  <c:v>278.5</c:v>
                </c:pt>
                <c:pt idx="407">
                  <c:v>279</c:v>
                </c:pt>
                <c:pt idx="408">
                  <c:v>279</c:v>
                </c:pt>
                <c:pt idx="409">
                  <c:v>279.5</c:v>
                </c:pt>
                <c:pt idx="410">
                  <c:v>280</c:v>
                </c:pt>
                <c:pt idx="411">
                  <c:v>280</c:v>
                </c:pt>
                <c:pt idx="412">
                  <c:v>280.5</c:v>
                </c:pt>
                <c:pt idx="413">
                  <c:v>281</c:v>
                </c:pt>
                <c:pt idx="414">
                  <c:v>281</c:v>
                </c:pt>
                <c:pt idx="415">
                  <c:v>281.5</c:v>
                </c:pt>
                <c:pt idx="416">
                  <c:v>282</c:v>
                </c:pt>
                <c:pt idx="417">
                  <c:v>282</c:v>
                </c:pt>
                <c:pt idx="418">
                  <c:v>282.5</c:v>
                </c:pt>
                <c:pt idx="419">
                  <c:v>283</c:v>
                </c:pt>
                <c:pt idx="420">
                  <c:v>283</c:v>
                </c:pt>
                <c:pt idx="421">
                  <c:v>283.5</c:v>
                </c:pt>
                <c:pt idx="422">
                  <c:v>284</c:v>
                </c:pt>
                <c:pt idx="423">
                  <c:v>284</c:v>
                </c:pt>
                <c:pt idx="424">
                  <c:v>284.5</c:v>
                </c:pt>
                <c:pt idx="425">
                  <c:v>285</c:v>
                </c:pt>
                <c:pt idx="426">
                  <c:v>285</c:v>
                </c:pt>
                <c:pt idx="427">
                  <c:v>285.5</c:v>
                </c:pt>
                <c:pt idx="428">
                  <c:v>286</c:v>
                </c:pt>
                <c:pt idx="429">
                  <c:v>286</c:v>
                </c:pt>
                <c:pt idx="430">
                  <c:v>286.5</c:v>
                </c:pt>
                <c:pt idx="431">
                  <c:v>287</c:v>
                </c:pt>
                <c:pt idx="432">
                  <c:v>287</c:v>
                </c:pt>
                <c:pt idx="433">
                  <c:v>287.5</c:v>
                </c:pt>
                <c:pt idx="434">
                  <c:v>288</c:v>
                </c:pt>
                <c:pt idx="435">
                  <c:v>288</c:v>
                </c:pt>
                <c:pt idx="436">
                  <c:v>288.5</c:v>
                </c:pt>
                <c:pt idx="437">
                  <c:v>289</c:v>
                </c:pt>
                <c:pt idx="438">
                  <c:v>289</c:v>
                </c:pt>
                <c:pt idx="439">
                  <c:v>289.5</c:v>
                </c:pt>
                <c:pt idx="440">
                  <c:v>290</c:v>
                </c:pt>
                <c:pt idx="441">
                  <c:v>290</c:v>
                </c:pt>
                <c:pt idx="442">
                  <c:v>290.5</c:v>
                </c:pt>
                <c:pt idx="443">
                  <c:v>291</c:v>
                </c:pt>
                <c:pt idx="444">
                  <c:v>291</c:v>
                </c:pt>
                <c:pt idx="445">
                  <c:v>291.5</c:v>
                </c:pt>
                <c:pt idx="446">
                  <c:v>292</c:v>
                </c:pt>
                <c:pt idx="447">
                  <c:v>292</c:v>
                </c:pt>
                <c:pt idx="448">
                  <c:v>292.5</c:v>
                </c:pt>
                <c:pt idx="449">
                  <c:v>293</c:v>
                </c:pt>
                <c:pt idx="450">
                  <c:v>293</c:v>
                </c:pt>
                <c:pt idx="451">
                  <c:v>293.5</c:v>
                </c:pt>
                <c:pt idx="452">
                  <c:v>294</c:v>
                </c:pt>
                <c:pt idx="453">
                  <c:v>294</c:v>
                </c:pt>
                <c:pt idx="454">
                  <c:v>294.5</c:v>
                </c:pt>
                <c:pt idx="455">
                  <c:v>295</c:v>
                </c:pt>
                <c:pt idx="456">
                  <c:v>295</c:v>
                </c:pt>
                <c:pt idx="457">
                  <c:v>295.5</c:v>
                </c:pt>
                <c:pt idx="458">
                  <c:v>296</c:v>
                </c:pt>
                <c:pt idx="459">
                  <c:v>296</c:v>
                </c:pt>
                <c:pt idx="460">
                  <c:v>296.5</c:v>
                </c:pt>
                <c:pt idx="461">
                  <c:v>297</c:v>
                </c:pt>
                <c:pt idx="462">
                  <c:v>297</c:v>
                </c:pt>
                <c:pt idx="463">
                  <c:v>297.5</c:v>
                </c:pt>
                <c:pt idx="464">
                  <c:v>298</c:v>
                </c:pt>
                <c:pt idx="465">
                  <c:v>298</c:v>
                </c:pt>
                <c:pt idx="466">
                  <c:v>298.5</c:v>
                </c:pt>
                <c:pt idx="467">
                  <c:v>299</c:v>
                </c:pt>
                <c:pt idx="468">
                  <c:v>299</c:v>
                </c:pt>
                <c:pt idx="469">
                  <c:v>299.5</c:v>
                </c:pt>
                <c:pt idx="470">
                  <c:v>300</c:v>
                </c:pt>
                <c:pt idx="471">
                  <c:v>300</c:v>
                </c:pt>
                <c:pt idx="472">
                  <c:v>300.5</c:v>
                </c:pt>
                <c:pt idx="473">
                  <c:v>301</c:v>
                </c:pt>
                <c:pt idx="474">
                  <c:v>301</c:v>
                </c:pt>
                <c:pt idx="475">
                  <c:v>301.5</c:v>
                </c:pt>
                <c:pt idx="476">
                  <c:v>302</c:v>
                </c:pt>
                <c:pt idx="477">
                  <c:v>302</c:v>
                </c:pt>
                <c:pt idx="478">
                  <c:v>302.5</c:v>
                </c:pt>
                <c:pt idx="479">
                  <c:v>303</c:v>
                </c:pt>
                <c:pt idx="480">
                  <c:v>303</c:v>
                </c:pt>
              </c:numCache>
            </c:numRef>
          </c:val>
        </c:ser>
        <c:marker val="1"/>
        <c:axId val="166029184"/>
        <c:axId val="166027648"/>
      </c:lineChart>
      <c:catAx>
        <c:axId val="166023936"/>
        <c:scaling>
          <c:orientation val="minMax"/>
        </c:scaling>
        <c:axPos val="b"/>
        <c:majorGridlines/>
        <c:numFmt formatCode="h:mm:ss;@" sourceLinked="1"/>
        <c:majorTickMark val="none"/>
        <c:tickLblPos val="nextTo"/>
        <c:crossAx val="166025472"/>
        <c:crosses val="autoZero"/>
        <c:auto val="1"/>
        <c:lblAlgn val="ctr"/>
        <c:lblOffset val="100"/>
        <c:tickLblSkip val="30"/>
        <c:tickMarkSkip val="30"/>
      </c:catAx>
      <c:valAx>
        <c:axId val="16602547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6023936"/>
        <c:crosses val="autoZero"/>
        <c:crossBetween val="midCat"/>
        <c:majorUnit val="2.0000000000000011E-2"/>
      </c:valAx>
      <c:valAx>
        <c:axId val="166027648"/>
        <c:scaling>
          <c:orientation val="minMax"/>
        </c:scaling>
        <c:axPos val="r"/>
        <c:numFmt formatCode="0.0" sourceLinked="0"/>
        <c:tickLblPos val="nextTo"/>
        <c:crossAx val="166029184"/>
        <c:crosses val="max"/>
        <c:crossBetween val="between"/>
      </c:valAx>
      <c:catAx>
        <c:axId val="166029184"/>
        <c:scaling>
          <c:orientation val="minMax"/>
        </c:scaling>
        <c:delete val="1"/>
        <c:axPos val="b"/>
        <c:numFmt formatCode="h:mm:ss;@" sourceLinked="1"/>
        <c:tickLblPos val="none"/>
        <c:crossAx val="166027648"/>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6113280"/>
        <c:axId val="166114816"/>
      </c:lineChart>
      <c:lineChart>
        <c:grouping val="standard"/>
        <c:ser>
          <c:idx val="3"/>
          <c:order val="1"/>
          <c:tx>
            <c:strRef>
              <c:f>Evaluation!$AV$36:$AV$37</c:f>
              <c:strCache>
                <c:ptCount val="1"/>
                <c:pt idx="0">
                  <c:v>Frequency Response</c:v>
                </c:pt>
              </c:strCache>
            </c:strRef>
          </c:tx>
          <c:marker>
            <c:symbol val="none"/>
          </c:marker>
          <c:val>
            <c:numRef>
              <c:f>Evaluation!$AV$49:$AV$529</c:f>
              <c:numCache>
                <c:formatCode>0.00</c:formatCode>
                <c:ptCount val="48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10</c:v>
                </c:pt>
                <c:pt idx="235">
                  <c:v>10</c:v>
                </c:pt>
                <c:pt idx="236">
                  <c:v>10</c:v>
                </c:pt>
                <c:pt idx="237">
                  <c:v>10</c:v>
                </c:pt>
                <c:pt idx="238">
                  <c:v>10</c:v>
                </c:pt>
                <c:pt idx="239">
                  <c:v>10</c:v>
                </c:pt>
                <c:pt idx="240">
                  <c:v>10</c:v>
                </c:pt>
                <c:pt idx="241">
                  <c:v>10</c:v>
                </c:pt>
                <c:pt idx="242">
                  <c:v>10</c:v>
                </c:pt>
                <c:pt idx="243">
                  <c:v>10</c:v>
                </c:pt>
                <c:pt idx="244">
                  <c:v>10</c:v>
                </c:pt>
                <c:pt idx="245">
                  <c:v>10</c:v>
                </c:pt>
                <c:pt idx="246">
                  <c:v>10</c:v>
                </c:pt>
                <c:pt idx="247">
                  <c:v>10</c:v>
                </c:pt>
                <c:pt idx="248">
                  <c:v>10</c:v>
                </c:pt>
                <c:pt idx="249">
                  <c:v>10</c:v>
                </c:pt>
                <c:pt idx="250">
                  <c:v>10</c:v>
                </c:pt>
                <c:pt idx="251">
                  <c:v>10</c:v>
                </c:pt>
                <c:pt idx="252">
                  <c:v>10</c:v>
                </c:pt>
                <c:pt idx="253">
                  <c:v>10</c:v>
                </c:pt>
                <c:pt idx="254">
                  <c:v>10</c:v>
                </c:pt>
                <c:pt idx="255">
                  <c:v>10</c:v>
                </c:pt>
                <c:pt idx="256">
                  <c:v>10</c:v>
                </c:pt>
                <c:pt idx="257">
                  <c:v>10</c:v>
                </c:pt>
                <c:pt idx="258">
                  <c:v>10</c:v>
                </c:pt>
                <c:pt idx="259">
                  <c:v>10</c:v>
                </c:pt>
                <c:pt idx="260">
                  <c:v>10</c:v>
                </c:pt>
                <c:pt idx="261">
                  <c:v>10</c:v>
                </c:pt>
                <c:pt idx="262">
                  <c:v>10</c:v>
                </c:pt>
                <c:pt idx="263">
                  <c:v>10</c:v>
                </c:pt>
                <c:pt idx="264">
                  <c:v>10</c:v>
                </c:pt>
                <c:pt idx="265">
                  <c:v>10</c:v>
                </c:pt>
                <c:pt idx="266">
                  <c:v>10</c:v>
                </c:pt>
                <c:pt idx="267">
                  <c:v>10</c:v>
                </c:pt>
                <c:pt idx="268">
                  <c:v>10</c:v>
                </c:pt>
                <c:pt idx="269">
                  <c:v>10</c:v>
                </c:pt>
                <c:pt idx="270">
                  <c:v>10</c:v>
                </c:pt>
                <c:pt idx="271">
                  <c:v>10</c:v>
                </c:pt>
                <c:pt idx="272">
                  <c:v>10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pt idx="365">
                  <c:v>10</c:v>
                </c:pt>
                <c:pt idx="366">
                  <c:v>10</c:v>
                </c:pt>
                <c:pt idx="367">
                  <c:v>10</c:v>
                </c:pt>
                <c:pt idx="368">
                  <c:v>10</c:v>
                </c:pt>
                <c:pt idx="369">
                  <c:v>10</c:v>
                </c:pt>
                <c:pt idx="370">
                  <c:v>10</c:v>
                </c:pt>
                <c:pt idx="371">
                  <c:v>10</c:v>
                </c:pt>
                <c:pt idx="372">
                  <c:v>10</c:v>
                </c:pt>
                <c:pt idx="373">
                  <c:v>10</c:v>
                </c:pt>
                <c:pt idx="374">
                  <c:v>10</c:v>
                </c:pt>
                <c:pt idx="375">
                  <c:v>10</c:v>
                </c:pt>
                <c:pt idx="376">
                  <c:v>10</c:v>
                </c:pt>
                <c:pt idx="377">
                  <c:v>10</c:v>
                </c:pt>
                <c:pt idx="378">
                  <c:v>10</c:v>
                </c:pt>
                <c:pt idx="379">
                  <c:v>10</c:v>
                </c:pt>
                <c:pt idx="380">
                  <c:v>10</c:v>
                </c:pt>
                <c:pt idx="381">
                  <c:v>10</c:v>
                </c:pt>
                <c:pt idx="382">
                  <c:v>10</c:v>
                </c:pt>
                <c:pt idx="383">
                  <c:v>10</c:v>
                </c:pt>
                <c:pt idx="384">
                  <c:v>10</c:v>
                </c:pt>
                <c:pt idx="385">
                  <c:v>10</c:v>
                </c:pt>
                <c:pt idx="386">
                  <c:v>10</c:v>
                </c:pt>
                <c:pt idx="387">
                  <c:v>10</c:v>
                </c:pt>
                <c:pt idx="388">
                  <c:v>10</c:v>
                </c:pt>
                <c:pt idx="389">
                  <c:v>10</c:v>
                </c:pt>
                <c:pt idx="390">
                  <c:v>10</c:v>
                </c:pt>
                <c:pt idx="391">
                  <c:v>10</c:v>
                </c:pt>
                <c:pt idx="392">
                  <c:v>10</c:v>
                </c:pt>
                <c:pt idx="393">
                  <c:v>10</c:v>
                </c:pt>
                <c:pt idx="394">
                  <c:v>10</c:v>
                </c:pt>
                <c:pt idx="395">
                  <c:v>10</c:v>
                </c:pt>
                <c:pt idx="396">
                  <c:v>10</c:v>
                </c:pt>
                <c:pt idx="397">
                  <c:v>10</c:v>
                </c:pt>
                <c:pt idx="398">
                  <c:v>10</c:v>
                </c:pt>
                <c:pt idx="399">
                  <c:v>10</c:v>
                </c:pt>
                <c:pt idx="400">
                  <c:v>10</c:v>
                </c:pt>
                <c:pt idx="401">
                  <c:v>10</c:v>
                </c:pt>
                <c:pt idx="402">
                  <c:v>10</c:v>
                </c:pt>
                <c:pt idx="403">
                  <c:v>10</c:v>
                </c:pt>
                <c:pt idx="404">
                  <c:v>10</c:v>
                </c:pt>
                <c:pt idx="405">
                  <c:v>10</c:v>
                </c:pt>
                <c:pt idx="406">
                  <c:v>10</c:v>
                </c:pt>
                <c:pt idx="407">
                  <c:v>10</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10</c:v>
                </c:pt>
                <c:pt idx="445">
                  <c:v>10</c:v>
                </c:pt>
                <c:pt idx="446">
                  <c:v>10</c:v>
                </c:pt>
                <c:pt idx="447">
                  <c:v>10</c:v>
                </c:pt>
                <c:pt idx="448">
                  <c:v>10</c:v>
                </c:pt>
                <c:pt idx="449">
                  <c:v>10</c:v>
                </c:pt>
                <c:pt idx="450">
                  <c:v>10</c:v>
                </c:pt>
                <c:pt idx="451">
                  <c:v>10</c:v>
                </c:pt>
                <c:pt idx="452">
                  <c:v>10</c:v>
                </c:pt>
                <c:pt idx="453">
                  <c:v>10</c:v>
                </c:pt>
                <c:pt idx="454">
                  <c:v>10</c:v>
                </c:pt>
                <c:pt idx="455">
                  <c:v>10</c:v>
                </c:pt>
                <c:pt idx="456">
                  <c:v>10</c:v>
                </c:pt>
                <c:pt idx="457">
                  <c:v>10</c:v>
                </c:pt>
                <c:pt idx="458">
                  <c:v>10</c:v>
                </c:pt>
                <c:pt idx="459">
                  <c:v>10</c:v>
                </c:pt>
                <c:pt idx="460">
                  <c:v>10</c:v>
                </c:pt>
                <c:pt idx="461">
                  <c:v>10</c:v>
                </c:pt>
                <c:pt idx="462">
                  <c:v>10</c:v>
                </c:pt>
                <c:pt idx="463">
                  <c:v>10</c:v>
                </c:pt>
                <c:pt idx="464">
                  <c:v>10</c:v>
                </c:pt>
                <c:pt idx="465">
                  <c:v>10</c:v>
                </c:pt>
                <c:pt idx="466">
                  <c:v>10</c:v>
                </c:pt>
                <c:pt idx="467">
                  <c:v>10</c:v>
                </c:pt>
                <c:pt idx="468">
                  <c:v>10</c:v>
                </c:pt>
                <c:pt idx="469">
                  <c:v>10</c:v>
                </c:pt>
                <c:pt idx="470">
                  <c:v>10</c:v>
                </c:pt>
                <c:pt idx="471">
                  <c:v>10</c:v>
                </c:pt>
                <c:pt idx="472">
                  <c:v>10</c:v>
                </c:pt>
                <c:pt idx="473">
                  <c:v>10</c:v>
                </c:pt>
                <c:pt idx="474">
                  <c:v>10</c:v>
                </c:pt>
                <c:pt idx="475">
                  <c:v>10</c:v>
                </c:pt>
                <c:pt idx="476">
                  <c:v>10</c:v>
                </c:pt>
                <c:pt idx="477">
                  <c:v>10</c:v>
                </c:pt>
                <c:pt idx="478">
                  <c:v>10</c:v>
                </c:pt>
                <c:pt idx="479">
                  <c:v>10</c:v>
                </c:pt>
                <c:pt idx="480">
                  <c:v>10</c:v>
                </c:pt>
              </c:numCache>
            </c:numRef>
          </c:val>
        </c:ser>
        <c:marker val="1"/>
        <c:axId val="166126720"/>
        <c:axId val="166116736"/>
      </c:lineChart>
      <c:catAx>
        <c:axId val="166113280"/>
        <c:scaling>
          <c:orientation val="minMax"/>
        </c:scaling>
        <c:axPos val="b"/>
        <c:majorGridlines/>
        <c:numFmt formatCode="h:mm:ss;@" sourceLinked="1"/>
        <c:majorTickMark val="none"/>
        <c:tickLblPos val="nextTo"/>
        <c:crossAx val="166114816"/>
        <c:crosses val="autoZero"/>
        <c:auto val="1"/>
        <c:lblAlgn val="ctr"/>
        <c:lblOffset val="100"/>
        <c:tickLblSkip val="30"/>
        <c:tickMarkSkip val="30"/>
      </c:catAx>
      <c:valAx>
        <c:axId val="16611481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6113280"/>
        <c:crosses val="autoZero"/>
        <c:crossBetween val="midCat"/>
        <c:majorUnit val="2.0000000000000011E-2"/>
      </c:valAx>
      <c:valAx>
        <c:axId val="166116736"/>
        <c:scaling>
          <c:orientation val="minMax"/>
        </c:scaling>
        <c:axPos val="r"/>
        <c:numFmt formatCode="0.0" sourceLinked="0"/>
        <c:tickLblPos val="nextTo"/>
        <c:crossAx val="166126720"/>
        <c:crosses val="max"/>
        <c:crossBetween val="between"/>
      </c:valAx>
      <c:catAx>
        <c:axId val="166126720"/>
        <c:scaling>
          <c:orientation val="minMax"/>
        </c:scaling>
        <c:delete val="1"/>
        <c:axPos val="b"/>
        <c:numFmt formatCode="h:mm:ss;@" sourceLinked="1"/>
        <c:tickLblPos val="none"/>
        <c:crossAx val="166116736"/>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6308480"/>
        <c:axId val="166318464"/>
      </c:lineChart>
      <c:lineChart>
        <c:grouping val="standard"/>
        <c:ser>
          <c:idx val="3"/>
          <c:order val="1"/>
          <c:tx>
            <c:strRef>
              <c:f>Evaluation!$AW$36:$AW$37</c:f>
              <c:strCache>
                <c:ptCount val="1"/>
                <c:pt idx="0">
                  <c:v>BA Lost Generation</c:v>
                </c:pt>
              </c:strCache>
            </c:strRef>
          </c:tx>
          <c:marker>
            <c:symbol val="none"/>
          </c:marker>
          <c:val>
            <c:numRef>
              <c:f>Evaluation!$AW$49:$AW$529</c:f>
              <c:numCache>
                <c:formatCode>0.00</c:formatCode>
                <c:ptCount val="481"/>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ser>
        <c:marker val="1"/>
        <c:axId val="166322176"/>
        <c:axId val="166320384"/>
      </c:lineChart>
      <c:catAx>
        <c:axId val="166308480"/>
        <c:scaling>
          <c:orientation val="minMax"/>
        </c:scaling>
        <c:axPos val="b"/>
        <c:majorGridlines/>
        <c:numFmt formatCode="h:mm:ss;@" sourceLinked="1"/>
        <c:majorTickMark val="none"/>
        <c:tickLblPos val="nextTo"/>
        <c:crossAx val="166318464"/>
        <c:crosses val="autoZero"/>
        <c:auto val="1"/>
        <c:lblAlgn val="ctr"/>
        <c:lblOffset val="100"/>
        <c:tickLblSkip val="30"/>
        <c:tickMarkSkip val="30"/>
      </c:catAx>
      <c:valAx>
        <c:axId val="166318464"/>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6308480"/>
        <c:crosses val="autoZero"/>
        <c:crossBetween val="midCat"/>
        <c:majorUnit val="2.0000000000000011E-2"/>
      </c:valAx>
      <c:valAx>
        <c:axId val="166320384"/>
        <c:scaling>
          <c:orientation val="minMax"/>
        </c:scaling>
        <c:axPos val="r"/>
        <c:numFmt formatCode="0.0" sourceLinked="0"/>
        <c:tickLblPos val="nextTo"/>
        <c:crossAx val="166322176"/>
        <c:crosses val="max"/>
        <c:crossBetween val="between"/>
      </c:valAx>
      <c:catAx>
        <c:axId val="166322176"/>
        <c:scaling>
          <c:orientation val="minMax"/>
        </c:scaling>
        <c:delete val="1"/>
        <c:axPos val="b"/>
        <c:numFmt formatCode="h:mm:ss;@" sourceLinked="1"/>
        <c:tickLblPos val="none"/>
        <c:crossAx val="166320384"/>
        <c:crosses val="autoZero"/>
        <c:auto val="1"/>
        <c:lblAlgn val="ctr"/>
        <c:lblOffset val="100"/>
      </c:catAx>
    </c:plotArea>
    <c:legend>
      <c:legendPos val="b"/>
    </c:legend>
    <c:plotVisOnly val="1"/>
  </c:chart>
  <c:printSettings>
    <c:headerFooter/>
    <c:pageMargins b="0.75000000000000722" l="0.70000000000000062" r="0.70000000000000062" t="0.750000000000007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6401920"/>
        <c:axId val="166403456"/>
      </c:lineChart>
      <c:lineChart>
        <c:grouping val="standard"/>
        <c:ser>
          <c:idx val="3"/>
          <c:order val="1"/>
          <c:tx>
            <c:strRef>
              <c:f>Evaluation!$AY$36:$AY$37</c:f>
              <c:strCache>
                <c:ptCount val="1"/>
                <c:pt idx="0">
                  <c:v>BA Load</c:v>
                </c:pt>
              </c:strCache>
            </c:strRef>
          </c:tx>
          <c:marker>
            <c:symbol val="none"/>
          </c:marker>
          <c:val>
            <c:numRef>
              <c:f>Evaluation!$AY$49:$AY$529</c:f>
              <c:numCache>
                <c:formatCode>0.00</c:formatCode>
                <c:ptCount val="481"/>
                <c:pt idx="0">
                  <c:v>7594.71</c:v>
                </c:pt>
                <c:pt idx="1">
                  <c:v>7594.71</c:v>
                </c:pt>
                <c:pt idx="2">
                  <c:v>7595.04</c:v>
                </c:pt>
                <c:pt idx="3">
                  <c:v>7595.37</c:v>
                </c:pt>
                <c:pt idx="4">
                  <c:v>7595.37</c:v>
                </c:pt>
                <c:pt idx="5">
                  <c:v>7595.7</c:v>
                </c:pt>
                <c:pt idx="6">
                  <c:v>7596.03</c:v>
                </c:pt>
                <c:pt idx="7">
                  <c:v>7596.03</c:v>
                </c:pt>
                <c:pt idx="8">
                  <c:v>7596.36</c:v>
                </c:pt>
                <c:pt idx="9">
                  <c:v>7596.69</c:v>
                </c:pt>
                <c:pt idx="10">
                  <c:v>7596.69</c:v>
                </c:pt>
                <c:pt idx="11">
                  <c:v>7597.02</c:v>
                </c:pt>
                <c:pt idx="12">
                  <c:v>7597.35</c:v>
                </c:pt>
                <c:pt idx="13">
                  <c:v>7597.35</c:v>
                </c:pt>
                <c:pt idx="14">
                  <c:v>7597.68</c:v>
                </c:pt>
                <c:pt idx="15">
                  <c:v>7598.01</c:v>
                </c:pt>
                <c:pt idx="16">
                  <c:v>7598.01</c:v>
                </c:pt>
                <c:pt idx="17">
                  <c:v>7598.34</c:v>
                </c:pt>
                <c:pt idx="18">
                  <c:v>7598.67</c:v>
                </c:pt>
                <c:pt idx="19">
                  <c:v>7598.67</c:v>
                </c:pt>
                <c:pt idx="20">
                  <c:v>7599</c:v>
                </c:pt>
                <c:pt idx="21">
                  <c:v>7599.33</c:v>
                </c:pt>
                <c:pt idx="22">
                  <c:v>7599.33</c:v>
                </c:pt>
                <c:pt idx="23">
                  <c:v>7599.66</c:v>
                </c:pt>
                <c:pt idx="24">
                  <c:v>7599.99</c:v>
                </c:pt>
                <c:pt idx="25">
                  <c:v>7599.99</c:v>
                </c:pt>
                <c:pt idx="26">
                  <c:v>7600.32</c:v>
                </c:pt>
                <c:pt idx="27">
                  <c:v>7600.65</c:v>
                </c:pt>
                <c:pt idx="28">
                  <c:v>7600.65</c:v>
                </c:pt>
                <c:pt idx="29">
                  <c:v>7600.98</c:v>
                </c:pt>
                <c:pt idx="30">
                  <c:v>7601.31</c:v>
                </c:pt>
                <c:pt idx="31">
                  <c:v>7601.31</c:v>
                </c:pt>
                <c:pt idx="32">
                  <c:v>7570</c:v>
                </c:pt>
                <c:pt idx="33">
                  <c:v>7570</c:v>
                </c:pt>
                <c:pt idx="34">
                  <c:v>7569</c:v>
                </c:pt>
                <c:pt idx="35">
                  <c:v>7570</c:v>
                </c:pt>
                <c:pt idx="36">
                  <c:v>7570</c:v>
                </c:pt>
                <c:pt idx="37">
                  <c:v>7570</c:v>
                </c:pt>
                <c:pt idx="38">
                  <c:v>7570</c:v>
                </c:pt>
                <c:pt idx="39">
                  <c:v>7570</c:v>
                </c:pt>
                <c:pt idx="40">
                  <c:v>7570</c:v>
                </c:pt>
                <c:pt idx="41">
                  <c:v>7570</c:v>
                </c:pt>
                <c:pt idx="42">
                  <c:v>7570</c:v>
                </c:pt>
                <c:pt idx="43">
                  <c:v>7570</c:v>
                </c:pt>
                <c:pt idx="44">
                  <c:v>7570</c:v>
                </c:pt>
                <c:pt idx="45">
                  <c:v>7570</c:v>
                </c:pt>
                <c:pt idx="46">
                  <c:v>7570</c:v>
                </c:pt>
                <c:pt idx="47">
                  <c:v>7570</c:v>
                </c:pt>
                <c:pt idx="48">
                  <c:v>7570</c:v>
                </c:pt>
                <c:pt idx="49">
                  <c:v>7570</c:v>
                </c:pt>
                <c:pt idx="50">
                  <c:v>7570</c:v>
                </c:pt>
                <c:pt idx="51">
                  <c:v>7570</c:v>
                </c:pt>
                <c:pt idx="52">
                  <c:v>7570</c:v>
                </c:pt>
                <c:pt idx="53">
                  <c:v>7570</c:v>
                </c:pt>
                <c:pt idx="54">
                  <c:v>7570</c:v>
                </c:pt>
                <c:pt idx="55">
                  <c:v>7570</c:v>
                </c:pt>
                <c:pt idx="56">
                  <c:v>7570</c:v>
                </c:pt>
                <c:pt idx="57">
                  <c:v>7570</c:v>
                </c:pt>
                <c:pt idx="58">
                  <c:v>7570</c:v>
                </c:pt>
                <c:pt idx="59">
                  <c:v>7570</c:v>
                </c:pt>
                <c:pt idx="60">
                  <c:v>7570</c:v>
                </c:pt>
                <c:pt idx="61">
                  <c:v>7570</c:v>
                </c:pt>
                <c:pt idx="62">
                  <c:v>7568</c:v>
                </c:pt>
                <c:pt idx="63">
                  <c:v>7568</c:v>
                </c:pt>
                <c:pt idx="64">
                  <c:v>7565</c:v>
                </c:pt>
                <c:pt idx="65">
                  <c:v>7560</c:v>
                </c:pt>
                <c:pt idx="66">
                  <c:v>7560</c:v>
                </c:pt>
                <c:pt idx="67">
                  <c:v>7563</c:v>
                </c:pt>
                <c:pt idx="68">
                  <c:v>7564</c:v>
                </c:pt>
                <c:pt idx="69">
                  <c:v>7564</c:v>
                </c:pt>
                <c:pt idx="70">
                  <c:v>7566</c:v>
                </c:pt>
                <c:pt idx="71">
                  <c:v>7570</c:v>
                </c:pt>
                <c:pt idx="72">
                  <c:v>7570</c:v>
                </c:pt>
                <c:pt idx="73">
                  <c:v>7570</c:v>
                </c:pt>
                <c:pt idx="74">
                  <c:v>7570</c:v>
                </c:pt>
                <c:pt idx="75">
                  <c:v>7570</c:v>
                </c:pt>
                <c:pt idx="76">
                  <c:v>7570</c:v>
                </c:pt>
                <c:pt idx="77">
                  <c:v>7570</c:v>
                </c:pt>
                <c:pt idx="78">
                  <c:v>7570</c:v>
                </c:pt>
                <c:pt idx="79">
                  <c:v>7569</c:v>
                </c:pt>
                <c:pt idx="80">
                  <c:v>7575</c:v>
                </c:pt>
                <c:pt idx="81">
                  <c:v>7575</c:v>
                </c:pt>
                <c:pt idx="82">
                  <c:v>7573</c:v>
                </c:pt>
                <c:pt idx="83">
                  <c:v>7571</c:v>
                </c:pt>
                <c:pt idx="84">
                  <c:v>7571</c:v>
                </c:pt>
                <c:pt idx="85">
                  <c:v>7573</c:v>
                </c:pt>
                <c:pt idx="86">
                  <c:v>7575</c:v>
                </c:pt>
                <c:pt idx="87">
                  <c:v>7575</c:v>
                </c:pt>
                <c:pt idx="88">
                  <c:v>7577</c:v>
                </c:pt>
                <c:pt idx="89">
                  <c:v>7577</c:v>
                </c:pt>
                <c:pt idx="90">
                  <c:v>7577</c:v>
                </c:pt>
                <c:pt idx="91">
                  <c:v>7578</c:v>
                </c:pt>
                <c:pt idx="92">
                  <c:v>7579</c:v>
                </c:pt>
                <c:pt idx="93">
                  <c:v>7579</c:v>
                </c:pt>
                <c:pt idx="94">
                  <c:v>7580</c:v>
                </c:pt>
                <c:pt idx="95">
                  <c:v>7581</c:v>
                </c:pt>
                <c:pt idx="96">
                  <c:v>7581</c:v>
                </c:pt>
                <c:pt idx="97">
                  <c:v>7585</c:v>
                </c:pt>
                <c:pt idx="98">
                  <c:v>7588</c:v>
                </c:pt>
                <c:pt idx="99">
                  <c:v>7588</c:v>
                </c:pt>
                <c:pt idx="100">
                  <c:v>7589</c:v>
                </c:pt>
                <c:pt idx="101">
                  <c:v>7589</c:v>
                </c:pt>
                <c:pt idx="102">
                  <c:v>7589</c:v>
                </c:pt>
                <c:pt idx="103">
                  <c:v>7590</c:v>
                </c:pt>
                <c:pt idx="104">
                  <c:v>7590</c:v>
                </c:pt>
                <c:pt idx="105">
                  <c:v>7590</c:v>
                </c:pt>
                <c:pt idx="106">
                  <c:v>7590</c:v>
                </c:pt>
                <c:pt idx="107">
                  <c:v>7591</c:v>
                </c:pt>
                <c:pt idx="108">
                  <c:v>7591</c:v>
                </c:pt>
                <c:pt idx="109">
                  <c:v>7591</c:v>
                </c:pt>
                <c:pt idx="110">
                  <c:v>7591</c:v>
                </c:pt>
                <c:pt idx="111">
                  <c:v>7591</c:v>
                </c:pt>
                <c:pt idx="112">
                  <c:v>7592</c:v>
                </c:pt>
                <c:pt idx="113">
                  <c:v>7592</c:v>
                </c:pt>
                <c:pt idx="114">
                  <c:v>7592</c:v>
                </c:pt>
                <c:pt idx="115">
                  <c:v>7593</c:v>
                </c:pt>
                <c:pt idx="116">
                  <c:v>7594</c:v>
                </c:pt>
                <c:pt idx="117">
                  <c:v>7594</c:v>
                </c:pt>
                <c:pt idx="118">
                  <c:v>7595</c:v>
                </c:pt>
                <c:pt idx="119">
                  <c:v>7655</c:v>
                </c:pt>
                <c:pt idx="120">
                  <c:v>7655</c:v>
                </c:pt>
                <c:pt idx="121">
                  <c:v>7656</c:v>
                </c:pt>
                <c:pt idx="122">
                  <c:v>7656</c:v>
                </c:pt>
                <c:pt idx="123">
                  <c:v>7656</c:v>
                </c:pt>
                <c:pt idx="124">
                  <c:v>7657</c:v>
                </c:pt>
                <c:pt idx="125">
                  <c:v>7657</c:v>
                </c:pt>
                <c:pt idx="126">
                  <c:v>7657</c:v>
                </c:pt>
                <c:pt idx="127">
                  <c:v>7658</c:v>
                </c:pt>
                <c:pt idx="128">
                  <c:v>7658</c:v>
                </c:pt>
                <c:pt idx="129">
                  <c:v>7658</c:v>
                </c:pt>
                <c:pt idx="130">
                  <c:v>7659</c:v>
                </c:pt>
                <c:pt idx="131">
                  <c:v>7659</c:v>
                </c:pt>
                <c:pt idx="132">
                  <c:v>7659</c:v>
                </c:pt>
                <c:pt idx="133">
                  <c:v>7659</c:v>
                </c:pt>
                <c:pt idx="134">
                  <c:v>7660</c:v>
                </c:pt>
                <c:pt idx="135">
                  <c:v>7660</c:v>
                </c:pt>
                <c:pt idx="136">
                  <c:v>7660</c:v>
                </c:pt>
                <c:pt idx="137">
                  <c:v>7661</c:v>
                </c:pt>
                <c:pt idx="138">
                  <c:v>7661</c:v>
                </c:pt>
                <c:pt idx="139">
                  <c:v>7661</c:v>
                </c:pt>
                <c:pt idx="140">
                  <c:v>7625.4</c:v>
                </c:pt>
                <c:pt idx="141">
                  <c:v>7625.4</c:v>
                </c:pt>
                <c:pt idx="142">
                  <c:v>7625.73</c:v>
                </c:pt>
                <c:pt idx="143">
                  <c:v>7626.06</c:v>
                </c:pt>
                <c:pt idx="144">
                  <c:v>7626.06</c:v>
                </c:pt>
                <c:pt idx="145">
                  <c:v>7626.39</c:v>
                </c:pt>
                <c:pt idx="146">
                  <c:v>7626.72</c:v>
                </c:pt>
                <c:pt idx="147">
                  <c:v>7626.72</c:v>
                </c:pt>
                <c:pt idx="148">
                  <c:v>7627.05</c:v>
                </c:pt>
                <c:pt idx="149">
                  <c:v>7627.38</c:v>
                </c:pt>
                <c:pt idx="150">
                  <c:v>7627.38</c:v>
                </c:pt>
                <c:pt idx="151">
                  <c:v>7627.71</c:v>
                </c:pt>
                <c:pt idx="152">
                  <c:v>7628.04</c:v>
                </c:pt>
                <c:pt idx="153">
                  <c:v>7628.04</c:v>
                </c:pt>
                <c:pt idx="154">
                  <c:v>7628.37</c:v>
                </c:pt>
                <c:pt idx="155">
                  <c:v>7628.7</c:v>
                </c:pt>
                <c:pt idx="156">
                  <c:v>7628.7</c:v>
                </c:pt>
                <c:pt idx="157">
                  <c:v>7629.03</c:v>
                </c:pt>
                <c:pt idx="158">
                  <c:v>7629.36</c:v>
                </c:pt>
                <c:pt idx="159">
                  <c:v>7629.36</c:v>
                </c:pt>
                <c:pt idx="160">
                  <c:v>7629.69</c:v>
                </c:pt>
                <c:pt idx="161">
                  <c:v>7630.02</c:v>
                </c:pt>
                <c:pt idx="162">
                  <c:v>7630.02</c:v>
                </c:pt>
                <c:pt idx="163">
                  <c:v>7630.35</c:v>
                </c:pt>
                <c:pt idx="164">
                  <c:v>7630.68</c:v>
                </c:pt>
                <c:pt idx="165">
                  <c:v>7630.68</c:v>
                </c:pt>
                <c:pt idx="166">
                  <c:v>7631.01</c:v>
                </c:pt>
                <c:pt idx="167">
                  <c:v>7631.34</c:v>
                </c:pt>
                <c:pt idx="168">
                  <c:v>7631.34</c:v>
                </c:pt>
                <c:pt idx="169">
                  <c:v>7631.67</c:v>
                </c:pt>
                <c:pt idx="170">
                  <c:v>7632</c:v>
                </c:pt>
                <c:pt idx="171">
                  <c:v>7632</c:v>
                </c:pt>
                <c:pt idx="172">
                  <c:v>7632.33</c:v>
                </c:pt>
                <c:pt idx="173">
                  <c:v>7632.66</c:v>
                </c:pt>
                <c:pt idx="174">
                  <c:v>7632.66</c:v>
                </c:pt>
                <c:pt idx="175">
                  <c:v>7632.99</c:v>
                </c:pt>
                <c:pt idx="176">
                  <c:v>7633.32</c:v>
                </c:pt>
                <c:pt idx="177">
                  <c:v>7633.32</c:v>
                </c:pt>
                <c:pt idx="178">
                  <c:v>7633.65</c:v>
                </c:pt>
                <c:pt idx="179">
                  <c:v>7633.98</c:v>
                </c:pt>
                <c:pt idx="180">
                  <c:v>7633.98</c:v>
                </c:pt>
                <c:pt idx="181">
                  <c:v>7634.31</c:v>
                </c:pt>
                <c:pt idx="182">
                  <c:v>7634.64</c:v>
                </c:pt>
                <c:pt idx="183">
                  <c:v>7634.64</c:v>
                </c:pt>
                <c:pt idx="184">
                  <c:v>7634.97</c:v>
                </c:pt>
                <c:pt idx="185">
                  <c:v>7635.3</c:v>
                </c:pt>
                <c:pt idx="186">
                  <c:v>7635.3</c:v>
                </c:pt>
                <c:pt idx="187">
                  <c:v>7635.63</c:v>
                </c:pt>
                <c:pt idx="188">
                  <c:v>7635.96</c:v>
                </c:pt>
                <c:pt idx="189">
                  <c:v>7635.96</c:v>
                </c:pt>
                <c:pt idx="190">
                  <c:v>7636.29</c:v>
                </c:pt>
                <c:pt idx="191">
                  <c:v>7636.62</c:v>
                </c:pt>
                <c:pt idx="192">
                  <c:v>7636.62</c:v>
                </c:pt>
                <c:pt idx="193">
                  <c:v>7636.95</c:v>
                </c:pt>
                <c:pt idx="194">
                  <c:v>7637.28</c:v>
                </c:pt>
                <c:pt idx="195">
                  <c:v>7637.28</c:v>
                </c:pt>
                <c:pt idx="196">
                  <c:v>7637.61</c:v>
                </c:pt>
                <c:pt idx="197">
                  <c:v>7637.94</c:v>
                </c:pt>
                <c:pt idx="198">
                  <c:v>7637.94</c:v>
                </c:pt>
                <c:pt idx="199">
                  <c:v>7638.27</c:v>
                </c:pt>
                <c:pt idx="200">
                  <c:v>7638.6</c:v>
                </c:pt>
                <c:pt idx="201">
                  <c:v>7638.6</c:v>
                </c:pt>
                <c:pt idx="202">
                  <c:v>7638.93</c:v>
                </c:pt>
                <c:pt idx="203">
                  <c:v>7639.26</c:v>
                </c:pt>
                <c:pt idx="204">
                  <c:v>7639.26</c:v>
                </c:pt>
                <c:pt idx="205">
                  <c:v>7639.59</c:v>
                </c:pt>
                <c:pt idx="206">
                  <c:v>7639.92</c:v>
                </c:pt>
                <c:pt idx="207">
                  <c:v>7639.92</c:v>
                </c:pt>
                <c:pt idx="208">
                  <c:v>7640.25</c:v>
                </c:pt>
                <c:pt idx="209">
                  <c:v>7640.58</c:v>
                </c:pt>
                <c:pt idx="210">
                  <c:v>7640.58</c:v>
                </c:pt>
                <c:pt idx="211">
                  <c:v>7640.91</c:v>
                </c:pt>
                <c:pt idx="212">
                  <c:v>7641.24</c:v>
                </c:pt>
                <c:pt idx="213">
                  <c:v>7641.24</c:v>
                </c:pt>
                <c:pt idx="214">
                  <c:v>7641.57</c:v>
                </c:pt>
                <c:pt idx="215">
                  <c:v>7641.9</c:v>
                </c:pt>
                <c:pt idx="216">
                  <c:v>7641.9</c:v>
                </c:pt>
                <c:pt idx="217">
                  <c:v>7642.23</c:v>
                </c:pt>
                <c:pt idx="218">
                  <c:v>7642.56</c:v>
                </c:pt>
                <c:pt idx="219">
                  <c:v>7642.56</c:v>
                </c:pt>
                <c:pt idx="220">
                  <c:v>7642.89</c:v>
                </c:pt>
                <c:pt idx="221">
                  <c:v>7643.22</c:v>
                </c:pt>
                <c:pt idx="222">
                  <c:v>7643.22</c:v>
                </c:pt>
                <c:pt idx="223">
                  <c:v>7643.55</c:v>
                </c:pt>
                <c:pt idx="224">
                  <c:v>7643.88</c:v>
                </c:pt>
                <c:pt idx="225">
                  <c:v>7643.88</c:v>
                </c:pt>
                <c:pt idx="226">
                  <c:v>7644.21</c:v>
                </c:pt>
                <c:pt idx="227">
                  <c:v>7644.54</c:v>
                </c:pt>
                <c:pt idx="228">
                  <c:v>7644.54</c:v>
                </c:pt>
                <c:pt idx="229">
                  <c:v>7644.87</c:v>
                </c:pt>
                <c:pt idx="230">
                  <c:v>7645.2</c:v>
                </c:pt>
                <c:pt idx="231">
                  <c:v>7645.2</c:v>
                </c:pt>
                <c:pt idx="232">
                  <c:v>7645.53</c:v>
                </c:pt>
                <c:pt idx="233">
                  <c:v>7645.86</c:v>
                </c:pt>
                <c:pt idx="234">
                  <c:v>7645.86</c:v>
                </c:pt>
                <c:pt idx="235">
                  <c:v>7646.19</c:v>
                </c:pt>
                <c:pt idx="236">
                  <c:v>7646.52</c:v>
                </c:pt>
                <c:pt idx="237">
                  <c:v>7646.52</c:v>
                </c:pt>
                <c:pt idx="238">
                  <c:v>7646.85</c:v>
                </c:pt>
                <c:pt idx="239">
                  <c:v>7647.18</c:v>
                </c:pt>
                <c:pt idx="240">
                  <c:v>7647.18</c:v>
                </c:pt>
                <c:pt idx="241">
                  <c:v>7647.51</c:v>
                </c:pt>
                <c:pt idx="242">
                  <c:v>7647.84</c:v>
                </c:pt>
                <c:pt idx="243">
                  <c:v>7647.84</c:v>
                </c:pt>
                <c:pt idx="244">
                  <c:v>7648.17</c:v>
                </c:pt>
                <c:pt idx="245">
                  <c:v>7648.5</c:v>
                </c:pt>
                <c:pt idx="246">
                  <c:v>7648.5</c:v>
                </c:pt>
                <c:pt idx="247">
                  <c:v>7648.83</c:v>
                </c:pt>
                <c:pt idx="248">
                  <c:v>7649.16</c:v>
                </c:pt>
                <c:pt idx="249">
                  <c:v>7649.16</c:v>
                </c:pt>
                <c:pt idx="250">
                  <c:v>7649.49</c:v>
                </c:pt>
                <c:pt idx="251">
                  <c:v>7649.82</c:v>
                </c:pt>
                <c:pt idx="252">
                  <c:v>7649.82</c:v>
                </c:pt>
                <c:pt idx="253">
                  <c:v>7650.15</c:v>
                </c:pt>
                <c:pt idx="254">
                  <c:v>7650.48</c:v>
                </c:pt>
                <c:pt idx="255">
                  <c:v>7650.48</c:v>
                </c:pt>
                <c:pt idx="256">
                  <c:v>7650.81</c:v>
                </c:pt>
                <c:pt idx="257">
                  <c:v>7651.14</c:v>
                </c:pt>
                <c:pt idx="258">
                  <c:v>7651.14</c:v>
                </c:pt>
                <c:pt idx="259">
                  <c:v>7651.47</c:v>
                </c:pt>
                <c:pt idx="260">
                  <c:v>7651.8</c:v>
                </c:pt>
                <c:pt idx="261">
                  <c:v>7651.8</c:v>
                </c:pt>
                <c:pt idx="262">
                  <c:v>7652.13</c:v>
                </c:pt>
                <c:pt idx="263">
                  <c:v>7652.46</c:v>
                </c:pt>
                <c:pt idx="264">
                  <c:v>7652.46</c:v>
                </c:pt>
                <c:pt idx="265">
                  <c:v>7652.79</c:v>
                </c:pt>
                <c:pt idx="266">
                  <c:v>7616</c:v>
                </c:pt>
                <c:pt idx="267">
                  <c:v>7616</c:v>
                </c:pt>
                <c:pt idx="268">
                  <c:v>7626</c:v>
                </c:pt>
                <c:pt idx="269">
                  <c:v>7632</c:v>
                </c:pt>
                <c:pt idx="270">
                  <c:v>7632</c:v>
                </c:pt>
                <c:pt idx="271">
                  <c:v>7632</c:v>
                </c:pt>
                <c:pt idx="272">
                  <c:v>7632</c:v>
                </c:pt>
                <c:pt idx="273">
                  <c:v>7632</c:v>
                </c:pt>
                <c:pt idx="274">
                  <c:v>7632</c:v>
                </c:pt>
                <c:pt idx="275">
                  <c:v>7632</c:v>
                </c:pt>
                <c:pt idx="276">
                  <c:v>7632</c:v>
                </c:pt>
                <c:pt idx="277">
                  <c:v>7632</c:v>
                </c:pt>
                <c:pt idx="278">
                  <c:v>7632</c:v>
                </c:pt>
                <c:pt idx="279">
                  <c:v>7632</c:v>
                </c:pt>
                <c:pt idx="280">
                  <c:v>7632</c:v>
                </c:pt>
                <c:pt idx="281">
                  <c:v>7632</c:v>
                </c:pt>
                <c:pt idx="282">
                  <c:v>7632</c:v>
                </c:pt>
                <c:pt idx="283">
                  <c:v>7632</c:v>
                </c:pt>
                <c:pt idx="284">
                  <c:v>7632</c:v>
                </c:pt>
                <c:pt idx="285">
                  <c:v>7632</c:v>
                </c:pt>
                <c:pt idx="286">
                  <c:v>7632</c:v>
                </c:pt>
                <c:pt idx="287">
                  <c:v>7632</c:v>
                </c:pt>
                <c:pt idx="288">
                  <c:v>7632</c:v>
                </c:pt>
                <c:pt idx="289">
                  <c:v>7632</c:v>
                </c:pt>
                <c:pt idx="290">
                  <c:v>7632</c:v>
                </c:pt>
                <c:pt idx="291">
                  <c:v>7632</c:v>
                </c:pt>
                <c:pt idx="292">
                  <c:v>7632</c:v>
                </c:pt>
                <c:pt idx="293">
                  <c:v>7632</c:v>
                </c:pt>
                <c:pt idx="294">
                  <c:v>7632</c:v>
                </c:pt>
                <c:pt idx="295">
                  <c:v>7632</c:v>
                </c:pt>
                <c:pt idx="296">
                  <c:v>7632</c:v>
                </c:pt>
                <c:pt idx="297">
                  <c:v>7632</c:v>
                </c:pt>
                <c:pt idx="298">
                  <c:v>7632</c:v>
                </c:pt>
                <c:pt idx="299">
                  <c:v>7632</c:v>
                </c:pt>
                <c:pt idx="300">
                  <c:v>7632</c:v>
                </c:pt>
                <c:pt idx="301">
                  <c:v>7632</c:v>
                </c:pt>
                <c:pt idx="302">
                  <c:v>7632</c:v>
                </c:pt>
                <c:pt idx="303">
                  <c:v>7632</c:v>
                </c:pt>
                <c:pt idx="304">
                  <c:v>7632</c:v>
                </c:pt>
                <c:pt idx="305">
                  <c:v>7632</c:v>
                </c:pt>
                <c:pt idx="306">
                  <c:v>7632</c:v>
                </c:pt>
                <c:pt idx="307">
                  <c:v>7632</c:v>
                </c:pt>
                <c:pt idx="308">
                  <c:v>7632</c:v>
                </c:pt>
                <c:pt idx="309">
                  <c:v>7632</c:v>
                </c:pt>
                <c:pt idx="310">
                  <c:v>7632</c:v>
                </c:pt>
                <c:pt idx="311">
                  <c:v>7632</c:v>
                </c:pt>
                <c:pt idx="312">
                  <c:v>7632</c:v>
                </c:pt>
                <c:pt idx="313">
                  <c:v>7631</c:v>
                </c:pt>
                <c:pt idx="314">
                  <c:v>7625</c:v>
                </c:pt>
                <c:pt idx="315">
                  <c:v>7625</c:v>
                </c:pt>
                <c:pt idx="316">
                  <c:v>7623</c:v>
                </c:pt>
                <c:pt idx="317">
                  <c:v>7621</c:v>
                </c:pt>
                <c:pt idx="318">
                  <c:v>7621</c:v>
                </c:pt>
                <c:pt idx="319">
                  <c:v>7623</c:v>
                </c:pt>
                <c:pt idx="320">
                  <c:v>7625</c:v>
                </c:pt>
                <c:pt idx="321">
                  <c:v>7625</c:v>
                </c:pt>
                <c:pt idx="322">
                  <c:v>7627</c:v>
                </c:pt>
                <c:pt idx="323">
                  <c:v>7628</c:v>
                </c:pt>
                <c:pt idx="324">
                  <c:v>7628</c:v>
                </c:pt>
                <c:pt idx="325">
                  <c:v>7628</c:v>
                </c:pt>
                <c:pt idx="326">
                  <c:v>7629</c:v>
                </c:pt>
                <c:pt idx="327">
                  <c:v>7629</c:v>
                </c:pt>
                <c:pt idx="328">
                  <c:v>7630</c:v>
                </c:pt>
                <c:pt idx="329">
                  <c:v>7631</c:v>
                </c:pt>
                <c:pt idx="330">
                  <c:v>7631</c:v>
                </c:pt>
                <c:pt idx="331">
                  <c:v>7635</c:v>
                </c:pt>
                <c:pt idx="332">
                  <c:v>7638</c:v>
                </c:pt>
                <c:pt idx="333">
                  <c:v>7638</c:v>
                </c:pt>
                <c:pt idx="334">
                  <c:v>7639</c:v>
                </c:pt>
                <c:pt idx="335">
                  <c:v>7642</c:v>
                </c:pt>
                <c:pt idx="336">
                  <c:v>7642</c:v>
                </c:pt>
                <c:pt idx="337">
                  <c:v>7644</c:v>
                </c:pt>
                <c:pt idx="338">
                  <c:v>7645</c:v>
                </c:pt>
                <c:pt idx="339">
                  <c:v>7645</c:v>
                </c:pt>
                <c:pt idx="340">
                  <c:v>7647</c:v>
                </c:pt>
                <c:pt idx="341">
                  <c:v>7648</c:v>
                </c:pt>
                <c:pt idx="342">
                  <c:v>7648</c:v>
                </c:pt>
                <c:pt idx="343">
                  <c:v>7649</c:v>
                </c:pt>
                <c:pt idx="344">
                  <c:v>7650</c:v>
                </c:pt>
                <c:pt idx="345">
                  <c:v>7650</c:v>
                </c:pt>
                <c:pt idx="346">
                  <c:v>7651</c:v>
                </c:pt>
                <c:pt idx="347">
                  <c:v>7652</c:v>
                </c:pt>
                <c:pt idx="348">
                  <c:v>7652</c:v>
                </c:pt>
                <c:pt idx="349">
                  <c:v>7653</c:v>
                </c:pt>
                <c:pt idx="350">
                  <c:v>7654</c:v>
                </c:pt>
                <c:pt idx="351">
                  <c:v>7654</c:v>
                </c:pt>
                <c:pt idx="352">
                  <c:v>7655</c:v>
                </c:pt>
                <c:pt idx="353">
                  <c:v>7655</c:v>
                </c:pt>
                <c:pt idx="354">
                  <c:v>7655</c:v>
                </c:pt>
                <c:pt idx="355">
                  <c:v>7656</c:v>
                </c:pt>
                <c:pt idx="356">
                  <c:v>7656</c:v>
                </c:pt>
                <c:pt idx="357">
                  <c:v>7656</c:v>
                </c:pt>
                <c:pt idx="358">
                  <c:v>7657</c:v>
                </c:pt>
                <c:pt idx="359">
                  <c:v>7657</c:v>
                </c:pt>
                <c:pt idx="360">
                  <c:v>7657</c:v>
                </c:pt>
                <c:pt idx="361">
                  <c:v>7658</c:v>
                </c:pt>
                <c:pt idx="362">
                  <c:v>7658</c:v>
                </c:pt>
                <c:pt idx="363">
                  <c:v>7658</c:v>
                </c:pt>
                <c:pt idx="364">
                  <c:v>7659</c:v>
                </c:pt>
                <c:pt idx="365">
                  <c:v>7659</c:v>
                </c:pt>
                <c:pt idx="366">
                  <c:v>7659</c:v>
                </c:pt>
                <c:pt idx="367">
                  <c:v>7659</c:v>
                </c:pt>
                <c:pt idx="368">
                  <c:v>7660</c:v>
                </c:pt>
                <c:pt idx="369">
                  <c:v>7660</c:v>
                </c:pt>
                <c:pt idx="370">
                  <c:v>7660</c:v>
                </c:pt>
                <c:pt idx="371">
                  <c:v>7661</c:v>
                </c:pt>
                <c:pt idx="372">
                  <c:v>7661</c:v>
                </c:pt>
                <c:pt idx="373">
                  <c:v>7661</c:v>
                </c:pt>
                <c:pt idx="374">
                  <c:v>7662</c:v>
                </c:pt>
                <c:pt idx="375">
                  <c:v>7662</c:v>
                </c:pt>
                <c:pt idx="376">
                  <c:v>7662</c:v>
                </c:pt>
                <c:pt idx="377">
                  <c:v>7663</c:v>
                </c:pt>
                <c:pt idx="378">
                  <c:v>7663</c:v>
                </c:pt>
                <c:pt idx="379">
                  <c:v>7663</c:v>
                </c:pt>
                <c:pt idx="380">
                  <c:v>7664</c:v>
                </c:pt>
                <c:pt idx="381">
                  <c:v>7664</c:v>
                </c:pt>
                <c:pt idx="382">
                  <c:v>7664</c:v>
                </c:pt>
                <c:pt idx="383">
                  <c:v>7665</c:v>
                </c:pt>
                <c:pt idx="384">
                  <c:v>7665</c:v>
                </c:pt>
                <c:pt idx="385">
                  <c:v>7666</c:v>
                </c:pt>
                <c:pt idx="386">
                  <c:v>7666</c:v>
                </c:pt>
                <c:pt idx="387">
                  <c:v>7666</c:v>
                </c:pt>
                <c:pt idx="388">
                  <c:v>7667</c:v>
                </c:pt>
                <c:pt idx="389">
                  <c:v>7668</c:v>
                </c:pt>
                <c:pt idx="390">
                  <c:v>7668</c:v>
                </c:pt>
                <c:pt idx="391">
                  <c:v>7668</c:v>
                </c:pt>
                <c:pt idx="392">
                  <c:v>7669</c:v>
                </c:pt>
                <c:pt idx="393">
                  <c:v>7669</c:v>
                </c:pt>
                <c:pt idx="394">
                  <c:v>7669</c:v>
                </c:pt>
                <c:pt idx="395">
                  <c:v>7670</c:v>
                </c:pt>
                <c:pt idx="396">
                  <c:v>7670</c:v>
                </c:pt>
                <c:pt idx="397">
                  <c:v>7670</c:v>
                </c:pt>
                <c:pt idx="398">
                  <c:v>7671</c:v>
                </c:pt>
                <c:pt idx="399">
                  <c:v>7671</c:v>
                </c:pt>
                <c:pt idx="400">
                  <c:v>7671</c:v>
                </c:pt>
                <c:pt idx="401">
                  <c:v>7672</c:v>
                </c:pt>
                <c:pt idx="402">
                  <c:v>7672</c:v>
                </c:pt>
                <c:pt idx="403">
                  <c:v>7673</c:v>
                </c:pt>
                <c:pt idx="404">
                  <c:v>7673</c:v>
                </c:pt>
                <c:pt idx="405">
                  <c:v>7673</c:v>
                </c:pt>
                <c:pt idx="406">
                  <c:v>7673</c:v>
                </c:pt>
                <c:pt idx="407">
                  <c:v>7673</c:v>
                </c:pt>
                <c:pt idx="408">
                  <c:v>7673</c:v>
                </c:pt>
                <c:pt idx="409">
                  <c:v>7673</c:v>
                </c:pt>
                <c:pt idx="410">
                  <c:v>7673</c:v>
                </c:pt>
                <c:pt idx="411">
                  <c:v>7673</c:v>
                </c:pt>
                <c:pt idx="412">
                  <c:v>7673</c:v>
                </c:pt>
                <c:pt idx="413">
                  <c:v>7673</c:v>
                </c:pt>
                <c:pt idx="414">
                  <c:v>7673</c:v>
                </c:pt>
                <c:pt idx="415">
                  <c:v>7673</c:v>
                </c:pt>
                <c:pt idx="416">
                  <c:v>7673</c:v>
                </c:pt>
                <c:pt idx="417">
                  <c:v>7673</c:v>
                </c:pt>
                <c:pt idx="418">
                  <c:v>7673</c:v>
                </c:pt>
                <c:pt idx="419">
                  <c:v>7673</c:v>
                </c:pt>
                <c:pt idx="420">
                  <c:v>7673</c:v>
                </c:pt>
                <c:pt idx="421">
                  <c:v>7673</c:v>
                </c:pt>
                <c:pt idx="422">
                  <c:v>7673</c:v>
                </c:pt>
                <c:pt idx="423">
                  <c:v>7673</c:v>
                </c:pt>
                <c:pt idx="424">
                  <c:v>7673</c:v>
                </c:pt>
                <c:pt idx="425">
                  <c:v>7673</c:v>
                </c:pt>
                <c:pt idx="426">
                  <c:v>7673</c:v>
                </c:pt>
                <c:pt idx="427">
                  <c:v>7674</c:v>
                </c:pt>
                <c:pt idx="428">
                  <c:v>7675</c:v>
                </c:pt>
                <c:pt idx="429">
                  <c:v>7675</c:v>
                </c:pt>
                <c:pt idx="430">
                  <c:v>7676</c:v>
                </c:pt>
                <c:pt idx="431">
                  <c:v>7677</c:v>
                </c:pt>
                <c:pt idx="432">
                  <c:v>7677</c:v>
                </c:pt>
                <c:pt idx="433">
                  <c:v>7678</c:v>
                </c:pt>
                <c:pt idx="434">
                  <c:v>7679</c:v>
                </c:pt>
                <c:pt idx="435">
                  <c:v>7679</c:v>
                </c:pt>
                <c:pt idx="436">
                  <c:v>7680</c:v>
                </c:pt>
                <c:pt idx="437">
                  <c:v>7681</c:v>
                </c:pt>
                <c:pt idx="438">
                  <c:v>7681</c:v>
                </c:pt>
                <c:pt idx="439">
                  <c:v>7682</c:v>
                </c:pt>
                <c:pt idx="440">
                  <c:v>7684</c:v>
                </c:pt>
                <c:pt idx="441">
                  <c:v>7684</c:v>
                </c:pt>
                <c:pt idx="442">
                  <c:v>7685</c:v>
                </c:pt>
                <c:pt idx="443">
                  <c:v>7687</c:v>
                </c:pt>
                <c:pt idx="444">
                  <c:v>7687</c:v>
                </c:pt>
                <c:pt idx="445">
                  <c:v>7689</c:v>
                </c:pt>
                <c:pt idx="446">
                  <c:v>7690</c:v>
                </c:pt>
                <c:pt idx="447">
                  <c:v>7690</c:v>
                </c:pt>
                <c:pt idx="448">
                  <c:v>7692</c:v>
                </c:pt>
                <c:pt idx="449">
                  <c:v>7692</c:v>
                </c:pt>
                <c:pt idx="450">
                  <c:v>7692</c:v>
                </c:pt>
                <c:pt idx="451">
                  <c:v>7693</c:v>
                </c:pt>
                <c:pt idx="452">
                  <c:v>7693</c:v>
                </c:pt>
                <c:pt idx="453">
                  <c:v>7693</c:v>
                </c:pt>
                <c:pt idx="454">
                  <c:v>7694</c:v>
                </c:pt>
                <c:pt idx="455">
                  <c:v>7694</c:v>
                </c:pt>
                <c:pt idx="456">
                  <c:v>7694</c:v>
                </c:pt>
                <c:pt idx="457">
                  <c:v>7695</c:v>
                </c:pt>
                <c:pt idx="458">
                  <c:v>7695</c:v>
                </c:pt>
                <c:pt idx="459">
                  <c:v>7695</c:v>
                </c:pt>
                <c:pt idx="460">
                  <c:v>7695</c:v>
                </c:pt>
                <c:pt idx="461">
                  <c:v>7696</c:v>
                </c:pt>
                <c:pt idx="462">
                  <c:v>7696</c:v>
                </c:pt>
                <c:pt idx="463">
                  <c:v>7696</c:v>
                </c:pt>
                <c:pt idx="464">
                  <c:v>7697</c:v>
                </c:pt>
                <c:pt idx="465">
                  <c:v>7697</c:v>
                </c:pt>
                <c:pt idx="466">
                  <c:v>7697</c:v>
                </c:pt>
                <c:pt idx="467">
                  <c:v>7697</c:v>
                </c:pt>
                <c:pt idx="468">
                  <c:v>7697</c:v>
                </c:pt>
                <c:pt idx="469">
                  <c:v>7698</c:v>
                </c:pt>
                <c:pt idx="470">
                  <c:v>7698</c:v>
                </c:pt>
                <c:pt idx="471">
                  <c:v>7698</c:v>
                </c:pt>
                <c:pt idx="472">
                  <c:v>7698.33</c:v>
                </c:pt>
                <c:pt idx="473">
                  <c:v>7698.66</c:v>
                </c:pt>
                <c:pt idx="474">
                  <c:v>7698.66</c:v>
                </c:pt>
                <c:pt idx="475">
                  <c:v>7698.99</c:v>
                </c:pt>
                <c:pt idx="476">
                  <c:v>7699.32</c:v>
                </c:pt>
                <c:pt idx="477">
                  <c:v>7699.32</c:v>
                </c:pt>
                <c:pt idx="478">
                  <c:v>7699.65</c:v>
                </c:pt>
                <c:pt idx="479">
                  <c:v>7699.98</c:v>
                </c:pt>
                <c:pt idx="480">
                  <c:v>7699.98</c:v>
                </c:pt>
              </c:numCache>
            </c:numRef>
          </c:val>
        </c:ser>
        <c:marker val="1"/>
        <c:axId val="166525952"/>
        <c:axId val="166524416"/>
      </c:lineChart>
      <c:catAx>
        <c:axId val="166401920"/>
        <c:scaling>
          <c:orientation val="minMax"/>
        </c:scaling>
        <c:axPos val="b"/>
        <c:majorGridlines/>
        <c:numFmt formatCode="h:mm:ss;@" sourceLinked="1"/>
        <c:majorTickMark val="none"/>
        <c:tickLblPos val="nextTo"/>
        <c:crossAx val="166403456"/>
        <c:crosses val="autoZero"/>
        <c:auto val="1"/>
        <c:lblAlgn val="ctr"/>
        <c:lblOffset val="100"/>
        <c:tickLblSkip val="30"/>
        <c:tickMarkSkip val="30"/>
      </c:catAx>
      <c:valAx>
        <c:axId val="16640345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6401920"/>
        <c:crosses val="autoZero"/>
        <c:crossBetween val="midCat"/>
        <c:majorUnit val="2.0000000000000011E-2"/>
      </c:valAx>
      <c:valAx>
        <c:axId val="166524416"/>
        <c:scaling>
          <c:orientation val="minMax"/>
        </c:scaling>
        <c:axPos val="r"/>
        <c:numFmt formatCode="0.0" sourceLinked="0"/>
        <c:tickLblPos val="nextTo"/>
        <c:crossAx val="166525952"/>
        <c:crosses val="max"/>
        <c:crossBetween val="between"/>
      </c:valAx>
      <c:catAx>
        <c:axId val="166525952"/>
        <c:scaling>
          <c:orientation val="minMax"/>
        </c:scaling>
        <c:delete val="1"/>
        <c:axPos val="b"/>
        <c:numFmt formatCode="h:mm:ss;@" sourceLinked="1"/>
        <c:tickLblPos val="none"/>
        <c:crossAx val="166524416"/>
        <c:crosses val="autoZero"/>
        <c:auto val="1"/>
        <c:lblAlgn val="ctr"/>
        <c:lblOffset val="100"/>
      </c:catAx>
    </c:plotArea>
    <c:legend>
      <c:legendPos val="b"/>
    </c:legend>
    <c:plotVisOnly val="1"/>
  </c:chart>
  <c:printSettings>
    <c:headerFooter/>
    <c:pageMargins b="0.75000000000000744" l="0.70000000000000062" r="0.70000000000000062" t="0.75000000000000744"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6540800"/>
        <c:axId val="166542336"/>
      </c:lineChart>
      <c:lineChart>
        <c:grouping val="standard"/>
        <c:ser>
          <c:idx val="3"/>
          <c:order val="1"/>
          <c:tx>
            <c:strRef>
              <c:f>Evaluation!$AZ$36:$AZ$38</c:f>
              <c:strCache>
                <c:ptCount val="1"/>
                <c:pt idx="0">
                  <c:v>Expected Primary Freq Response</c:v>
                </c:pt>
              </c:strCache>
            </c:strRef>
          </c:tx>
          <c:marker>
            <c:symbol val="none"/>
          </c:marker>
          <c:val>
            <c:numRef>
              <c:f>Evaluation!$AZ$49:$AZ$529</c:f>
              <c:numCache>
                <c:formatCode>0.000</c:formatCode>
                <c:ptCount val="481"/>
                <c:pt idx="0">
                  <c:v>-15.2008056640625</c:v>
                </c:pt>
                <c:pt idx="1">
                  <c:v>-15.2008056640625</c:v>
                </c:pt>
                <c:pt idx="2">
                  <c:v>-15.2008056640625</c:v>
                </c:pt>
                <c:pt idx="3">
                  <c:v>-16.7999267578125</c:v>
                </c:pt>
                <c:pt idx="4">
                  <c:v>-16.7999267578125</c:v>
                </c:pt>
                <c:pt idx="5">
                  <c:v>-16.7999267578125</c:v>
                </c:pt>
                <c:pt idx="6">
                  <c:v>-15.2008056640625</c:v>
                </c:pt>
                <c:pt idx="7">
                  <c:v>-15.2008056640625</c:v>
                </c:pt>
                <c:pt idx="8">
                  <c:v>-17.5994873046875</c:v>
                </c:pt>
                <c:pt idx="9">
                  <c:v>-24.798583984375</c:v>
                </c:pt>
                <c:pt idx="10">
                  <c:v>-24.798583984375</c:v>
                </c:pt>
                <c:pt idx="11">
                  <c:v>-29.5989990234375</c:v>
                </c:pt>
                <c:pt idx="12">
                  <c:v>-28.7994384765625</c:v>
                </c:pt>
                <c:pt idx="13">
                  <c:v>-28.7994384765625</c:v>
                </c:pt>
                <c:pt idx="14">
                  <c:v>-36.8011474609375</c:v>
                </c:pt>
                <c:pt idx="15">
                  <c:v>-38.4002685546875</c:v>
                </c:pt>
                <c:pt idx="16">
                  <c:v>-38.4002685546875</c:v>
                </c:pt>
                <c:pt idx="17">
                  <c:v>-34.3994140625</c:v>
                </c:pt>
                <c:pt idx="18">
                  <c:v>-32.80029296875</c:v>
                </c:pt>
                <c:pt idx="19">
                  <c:v>-32.80029296875</c:v>
                </c:pt>
                <c:pt idx="20">
                  <c:v>-32.80029296875</c:v>
                </c:pt>
                <c:pt idx="21">
                  <c:v>-31.201171875</c:v>
                </c:pt>
                <c:pt idx="22">
                  <c:v>-31.201171875</c:v>
                </c:pt>
                <c:pt idx="23">
                  <c:v>-34.3994140625</c:v>
                </c:pt>
                <c:pt idx="24">
                  <c:v>-35.99853515625</c:v>
                </c:pt>
                <c:pt idx="25">
                  <c:v>-35.99853515625</c:v>
                </c:pt>
                <c:pt idx="26">
                  <c:v>-32.80029296875</c:v>
                </c:pt>
                <c:pt idx="27">
                  <c:v>-32.80029296875</c:v>
                </c:pt>
                <c:pt idx="28">
                  <c:v>-32.80029296875</c:v>
                </c:pt>
                <c:pt idx="29">
                  <c:v>-31.201171875</c:v>
                </c:pt>
                <c:pt idx="30">
                  <c:v>17.5994873046875</c:v>
                </c:pt>
                <c:pt idx="31">
                  <c:v>17.5994873046875</c:v>
                </c:pt>
                <c:pt idx="32">
                  <c:v>131.201171875</c:v>
                </c:pt>
                <c:pt idx="33">
                  <c:v>131.201171875</c:v>
                </c:pt>
                <c:pt idx="34">
                  <c:v>104.8004150390625</c:v>
                </c:pt>
                <c:pt idx="35">
                  <c:v>87.200927734375</c:v>
                </c:pt>
                <c:pt idx="36">
                  <c:v>87.200927734375</c:v>
                </c:pt>
                <c:pt idx="37">
                  <c:v>95.9991455078125</c:v>
                </c:pt>
                <c:pt idx="38">
                  <c:v>100</c:v>
                </c:pt>
                <c:pt idx="39">
                  <c:v>100</c:v>
                </c:pt>
                <c:pt idx="40">
                  <c:v>93.6004638671875</c:v>
                </c:pt>
                <c:pt idx="41">
                  <c:v>91.19873046875</c:v>
                </c:pt>
                <c:pt idx="42">
                  <c:v>91.19873046875</c:v>
                </c:pt>
                <c:pt idx="43">
                  <c:v>92.0013427734375</c:v>
                </c:pt>
                <c:pt idx="44">
                  <c:v>89.599609375</c:v>
                </c:pt>
                <c:pt idx="45">
                  <c:v>89.599609375</c:v>
                </c:pt>
                <c:pt idx="46">
                  <c:v>88.00048828125</c:v>
                </c:pt>
                <c:pt idx="47">
                  <c:v>84.7991943359375</c:v>
                </c:pt>
                <c:pt idx="48">
                  <c:v>84.7991943359375</c:v>
                </c:pt>
                <c:pt idx="49">
                  <c:v>85.5987548828125</c:v>
                </c:pt>
                <c:pt idx="50">
                  <c:v>84.7991943359375</c:v>
                </c:pt>
                <c:pt idx="51">
                  <c:v>84.7991943359375</c:v>
                </c:pt>
                <c:pt idx="52">
                  <c:v>87.200927734375</c:v>
                </c:pt>
                <c:pt idx="53">
                  <c:v>92.0013427734375</c:v>
                </c:pt>
                <c:pt idx="54">
                  <c:v>92.0013427734375</c:v>
                </c:pt>
                <c:pt idx="55">
                  <c:v>92.0013427734375</c:v>
                </c:pt>
                <c:pt idx="56">
                  <c:v>90.399169921875</c:v>
                </c:pt>
                <c:pt idx="57">
                  <c:v>90.399169921875</c:v>
                </c:pt>
                <c:pt idx="58">
                  <c:v>89.599609375</c:v>
                </c:pt>
                <c:pt idx="59">
                  <c:v>88.00048828125</c:v>
                </c:pt>
                <c:pt idx="60">
                  <c:v>88.00048828125</c:v>
                </c:pt>
                <c:pt idx="61">
                  <c:v>88.800048828125</c:v>
                </c:pt>
                <c:pt idx="62">
                  <c:v>101.59912109375</c:v>
                </c:pt>
                <c:pt idx="63">
                  <c:v>101.59912109375</c:v>
                </c:pt>
                <c:pt idx="64">
                  <c:v>114.4012451171875</c:v>
                </c:pt>
                <c:pt idx="65">
                  <c:v>118.3990478515625</c:v>
                </c:pt>
                <c:pt idx="66">
                  <c:v>118.3990478515625</c:v>
                </c:pt>
                <c:pt idx="67">
                  <c:v>113.5986328125</c:v>
                </c:pt>
                <c:pt idx="68">
                  <c:v>107.1990966796875</c:v>
                </c:pt>
                <c:pt idx="69">
                  <c:v>107.1990966796875</c:v>
                </c:pt>
                <c:pt idx="70">
                  <c:v>107.9986572265625</c:v>
                </c:pt>
                <c:pt idx="71">
                  <c:v>107.1990966796875</c:v>
                </c:pt>
                <c:pt idx="72">
                  <c:v>107.1990966796875</c:v>
                </c:pt>
                <c:pt idx="73">
                  <c:v>103.2012939453125</c:v>
                </c:pt>
                <c:pt idx="74">
                  <c:v>96.7987060546875</c:v>
                </c:pt>
                <c:pt idx="75">
                  <c:v>96.7987060546875</c:v>
                </c:pt>
                <c:pt idx="76">
                  <c:v>95.9991455078125</c:v>
                </c:pt>
                <c:pt idx="77">
                  <c:v>91.19873046875</c:v>
                </c:pt>
                <c:pt idx="78">
                  <c:v>91.19873046875</c:v>
                </c:pt>
                <c:pt idx="79">
                  <c:v>88.00048828125</c:v>
                </c:pt>
                <c:pt idx="80">
                  <c:v>88.800048828125</c:v>
                </c:pt>
                <c:pt idx="81">
                  <c:v>88.800048828125</c:v>
                </c:pt>
                <c:pt idx="82">
                  <c:v>85.5987548828125</c:v>
                </c:pt>
                <c:pt idx="83">
                  <c:v>77.60009765625</c:v>
                </c:pt>
                <c:pt idx="84">
                  <c:v>77.60009765625</c:v>
                </c:pt>
                <c:pt idx="85">
                  <c:v>78.399658203125</c:v>
                </c:pt>
                <c:pt idx="86">
                  <c:v>76.800537109375</c:v>
                </c:pt>
                <c:pt idx="87">
                  <c:v>76.800537109375</c:v>
                </c:pt>
                <c:pt idx="88">
                  <c:v>74.3988037109375</c:v>
                </c:pt>
                <c:pt idx="89">
                  <c:v>67.19970703125</c:v>
                </c:pt>
                <c:pt idx="90">
                  <c:v>67.19970703125</c:v>
                </c:pt>
                <c:pt idx="91">
                  <c:v>67.19970703125</c:v>
                </c:pt>
                <c:pt idx="92">
                  <c:v>65.6005859375</c:v>
                </c:pt>
                <c:pt idx="93">
                  <c:v>65.6005859375</c:v>
                </c:pt>
                <c:pt idx="94">
                  <c:v>64.00146484375</c:v>
                </c:pt>
                <c:pt idx="95">
                  <c:v>64.00146484375</c:v>
                </c:pt>
                <c:pt idx="96">
                  <c:v>64.00146484375</c:v>
                </c:pt>
                <c:pt idx="97">
                  <c:v>66.400146484375</c:v>
                </c:pt>
                <c:pt idx="98">
                  <c:v>63.1988525390625</c:v>
                </c:pt>
                <c:pt idx="99">
                  <c:v>63.1988525390625</c:v>
                </c:pt>
                <c:pt idx="100">
                  <c:v>61.5997314453125</c:v>
                </c:pt>
                <c:pt idx="101">
                  <c:v>60.0006103515625</c:v>
                </c:pt>
                <c:pt idx="102">
                  <c:v>60.0006103515625</c:v>
                </c:pt>
                <c:pt idx="103">
                  <c:v>57.598876953125</c:v>
                </c:pt>
                <c:pt idx="104">
                  <c:v>54.400634765625</c:v>
                </c:pt>
                <c:pt idx="105">
                  <c:v>54.400634765625</c:v>
                </c:pt>
                <c:pt idx="106">
                  <c:v>58.4014892578125</c:v>
                </c:pt>
                <c:pt idx="107">
                  <c:v>55.2001953125</c:v>
                </c:pt>
                <c:pt idx="108">
                  <c:v>55.2001953125</c:v>
                </c:pt>
                <c:pt idx="109">
                  <c:v>56.79931640625</c:v>
                </c:pt>
                <c:pt idx="110">
                  <c:v>55.2001953125</c:v>
                </c:pt>
                <c:pt idx="111">
                  <c:v>55.2001953125</c:v>
                </c:pt>
                <c:pt idx="112">
                  <c:v>50.3997802734375</c:v>
                </c:pt>
                <c:pt idx="113">
                  <c:v>44.000244140625</c:v>
                </c:pt>
                <c:pt idx="114">
                  <c:v>44.000244140625</c:v>
                </c:pt>
                <c:pt idx="115">
                  <c:v>40.7989501953125</c:v>
                </c:pt>
                <c:pt idx="116">
                  <c:v>46.39892578125</c:v>
                </c:pt>
                <c:pt idx="117">
                  <c:v>46.39892578125</c:v>
                </c:pt>
                <c:pt idx="118">
                  <c:v>47.198486328125</c:v>
                </c:pt>
                <c:pt idx="119">
                  <c:v>44.000244140625</c:v>
                </c:pt>
                <c:pt idx="120">
                  <c:v>44.000244140625</c:v>
                </c:pt>
                <c:pt idx="121">
                  <c:v>41.5985107421875</c:v>
                </c:pt>
                <c:pt idx="122">
                  <c:v>40.7989501953125</c:v>
                </c:pt>
                <c:pt idx="123">
                  <c:v>40.7989501953125</c:v>
                </c:pt>
                <c:pt idx="124">
                  <c:v>39.1998291015625</c:v>
                </c:pt>
                <c:pt idx="125">
                  <c:v>37.6007080078125</c:v>
                </c:pt>
                <c:pt idx="126">
                  <c:v>37.6007080078125</c:v>
                </c:pt>
                <c:pt idx="127">
                  <c:v>39.1998291015625</c:v>
                </c:pt>
                <c:pt idx="128">
                  <c:v>38.4002685546875</c:v>
                </c:pt>
                <c:pt idx="129">
                  <c:v>38.4002685546875</c:v>
                </c:pt>
                <c:pt idx="130">
                  <c:v>38.4002685546875</c:v>
                </c:pt>
                <c:pt idx="131">
                  <c:v>38.4002685546875</c:v>
                </c:pt>
                <c:pt idx="132">
                  <c:v>38.4002685546875</c:v>
                </c:pt>
                <c:pt idx="133">
                  <c:v>36.8011474609375</c:v>
                </c:pt>
                <c:pt idx="134">
                  <c:v>37.6007080078125</c:v>
                </c:pt>
                <c:pt idx="135">
                  <c:v>37.6007080078125</c:v>
                </c:pt>
                <c:pt idx="136">
                  <c:v>37.6007080078125</c:v>
                </c:pt>
                <c:pt idx="137">
                  <c:v>36.8011474609375</c:v>
                </c:pt>
                <c:pt idx="138">
                  <c:v>36.8011474609375</c:v>
                </c:pt>
                <c:pt idx="139">
                  <c:v>36.8011474609375</c:v>
                </c:pt>
                <c:pt idx="140">
                  <c:v>34.3994140625</c:v>
                </c:pt>
                <c:pt idx="141">
                  <c:v>34.3994140625</c:v>
                </c:pt>
                <c:pt idx="142">
                  <c:v>35.198974609375</c:v>
                </c:pt>
                <c:pt idx="143">
                  <c:v>35.198974609375</c:v>
                </c:pt>
                <c:pt idx="144">
                  <c:v>35.198974609375</c:v>
                </c:pt>
                <c:pt idx="145">
                  <c:v>35.99853515625</c:v>
                </c:pt>
                <c:pt idx="146">
                  <c:v>31.201171875</c:v>
                </c:pt>
                <c:pt idx="147">
                  <c:v>31.201171875</c:v>
                </c:pt>
                <c:pt idx="148">
                  <c:v>30.3985595703125</c:v>
                </c:pt>
                <c:pt idx="149">
                  <c:v>25.6011962890625</c:v>
                </c:pt>
                <c:pt idx="150">
                  <c:v>25.6011962890625</c:v>
                </c:pt>
                <c:pt idx="151">
                  <c:v>27.2003173828125</c:v>
                </c:pt>
                <c:pt idx="152">
                  <c:v>25.6011962890625</c:v>
                </c:pt>
                <c:pt idx="153">
                  <c:v>25.6011962890625</c:v>
                </c:pt>
                <c:pt idx="154">
                  <c:v>23.9990234375</c:v>
                </c:pt>
                <c:pt idx="155">
                  <c:v>23.9990234375</c:v>
                </c:pt>
                <c:pt idx="156">
                  <c:v>23.9990234375</c:v>
                </c:pt>
                <c:pt idx="157">
                  <c:v>24.798583984375</c:v>
                </c:pt>
                <c:pt idx="158">
                  <c:v>23.9990234375</c:v>
                </c:pt>
                <c:pt idx="159">
                  <c:v>23.9990234375</c:v>
                </c:pt>
                <c:pt idx="160">
                  <c:v>23.199462890625</c:v>
                </c:pt>
                <c:pt idx="161">
                  <c:v>21.600341796875</c:v>
                </c:pt>
                <c:pt idx="162">
                  <c:v>21.600341796875</c:v>
                </c:pt>
                <c:pt idx="163">
                  <c:v>19.1986083984375</c:v>
                </c:pt>
                <c:pt idx="164">
                  <c:v>17.5994873046875</c:v>
                </c:pt>
                <c:pt idx="165">
                  <c:v>17.5994873046875</c:v>
                </c:pt>
                <c:pt idx="166">
                  <c:v>19.1986083984375</c:v>
                </c:pt>
                <c:pt idx="167">
                  <c:v>19.1986083984375</c:v>
                </c:pt>
                <c:pt idx="168">
                  <c:v>19.1986083984375</c:v>
                </c:pt>
                <c:pt idx="169">
                  <c:v>17.5994873046875</c:v>
                </c:pt>
                <c:pt idx="170">
                  <c:v>16.0003662109375</c:v>
                </c:pt>
                <c:pt idx="171">
                  <c:v>16.0003662109375</c:v>
                </c:pt>
                <c:pt idx="172">
                  <c:v>14.4012451171875</c:v>
                </c:pt>
                <c:pt idx="173">
                  <c:v>16.0003662109375</c:v>
                </c:pt>
                <c:pt idx="174">
                  <c:v>16.0003662109375</c:v>
                </c:pt>
                <c:pt idx="175">
                  <c:v>16.7999267578125</c:v>
                </c:pt>
                <c:pt idx="176">
                  <c:v>16.7999267578125</c:v>
                </c:pt>
                <c:pt idx="177">
                  <c:v>16.7999267578125</c:v>
                </c:pt>
                <c:pt idx="178">
                  <c:v>13.5986328125</c:v>
                </c:pt>
                <c:pt idx="179">
                  <c:v>12.799072265625</c:v>
                </c:pt>
                <c:pt idx="180">
                  <c:v>12.799072265625</c:v>
                </c:pt>
                <c:pt idx="181">
                  <c:v>9.600830078125</c:v>
                </c:pt>
                <c:pt idx="182">
                  <c:v>10.400390625</c:v>
                </c:pt>
                <c:pt idx="183">
                  <c:v>10.400390625</c:v>
                </c:pt>
                <c:pt idx="184">
                  <c:v>10.400390625</c:v>
                </c:pt>
                <c:pt idx="185">
                  <c:v>5.5999755859375</c:v>
                </c:pt>
                <c:pt idx="186">
                  <c:v>5.5999755859375</c:v>
                </c:pt>
                <c:pt idx="187">
                  <c:v>6.3995361328125</c:v>
                </c:pt>
                <c:pt idx="188">
                  <c:v>8.80126953125</c:v>
                </c:pt>
                <c:pt idx="189">
                  <c:v>8.80126953125</c:v>
                </c:pt>
                <c:pt idx="190">
                  <c:v>11.199951171875</c:v>
                </c:pt>
                <c:pt idx="191">
                  <c:v>13.5986328125</c:v>
                </c:pt>
                <c:pt idx="192">
                  <c:v>13.5986328125</c:v>
                </c:pt>
                <c:pt idx="193">
                  <c:v>9.600830078125</c:v>
                </c:pt>
                <c:pt idx="194">
                  <c:v>3.2012939453125</c:v>
                </c:pt>
                <c:pt idx="195">
                  <c:v>3.2012939453125</c:v>
                </c:pt>
                <c:pt idx="196">
                  <c:v>1.59912109375</c:v>
                </c:pt>
                <c:pt idx="197">
                  <c:v>-0.799560546875</c:v>
                </c:pt>
                <c:pt idx="198">
                  <c:v>-0.799560546875</c:v>
                </c:pt>
                <c:pt idx="199">
                  <c:v>0.799560546875</c:v>
                </c:pt>
                <c:pt idx="200">
                  <c:v>0.799560546875</c:v>
                </c:pt>
                <c:pt idx="201">
                  <c:v>0.799560546875</c:v>
                </c:pt>
                <c:pt idx="202">
                  <c:v>-1.59912109375</c:v>
                </c:pt>
                <c:pt idx="203">
                  <c:v>-5.5999755859375</c:v>
                </c:pt>
                <c:pt idx="204">
                  <c:v>-5.5999755859375</c:v>
                </c:pt>
                <c:pt idx="205">
                  <c:v>-6.3995361328125</c:v>
                </c:pt>
                <c:pt idx="206">
                  <c:v>-11.199951171875</c:v>
                </c:pt>
                <c:pt idx="207">
                  <c:v>-11.199951171875</c:v>
                </c:pt>
                <c:pt idx="208">
                  <c:v>-13.5986328125</c:v>
                </c:pt>
                <c:pt idx="209">
                  <c:v>-16.7999267578125</c:v>
                </c:pt>
                <c:pt idx="210">
                  <c:v>-16.7999267578125</c:v>
                </c:pt>
                <c:pt idx="211">
                  <c:v>-13.5986328125</c:v>
                </c:pt>
                <c:pt idx="212">
                  <c:v>-15.2008056640625</c:v>
                </c:pt>
                <c:pt idx="213">
                  <c:v>-15.2008056640625</c:v>
                </c:pt>
                <c:pt idx="214">
                  <c:v>-18.3990478515625</c:v>
                </c:pt>
                <c:pt idx="215">
                  <c:v>-20.001220703125</c:v>
                </c:pt>
                <c:pt idx="216">
                  <c:v>-20.001220703125</c:v>
                </c:pt>
                <c:pt idx="217">
                  <c:v>-16.7999267578125</c:v>
                </c:pt>
                <c:pt idx="218">
                  <c:v>-19.1986083984375</c:v>
                </c:pt>
                <c:pt idx="219">
                  <c:v>-19.1986083984375</c:v>
                </c:pt>
                <c:pt idx="220">
                  <c:v>-19.1986083984375</c:v>
                </c:pt>
                <c:pt idx="221">
                  <c:v>-16.0003662109375</c:v>
                </c:pt>
                <c:pt idx="222">
                  <c:v>-16.0003662109375</c:v>
                </c:pt>
                <c:pt idx="223">
                  <c:v>-20.001220703125</c:v>
                </c:pt>
                <c:pt idx="224">
                  <c:v>-16.0003662109375</c:v>
                </c:pt>
                <c:pt idx="225">
                  <c:v>-16.0003662109375</c:v>
                </c:pt>
                <c:pt idx="226">
                  <c:v>-16.0003662109375</c:v>
                </c:pt>
                <c:pt idx="227">
                  <c:v>-17.5994873046875</c:v>
                </c:pt>
                <c:pt idx="228">
                  <c:v>-17.5994873046875</c:v>
                </c:pt>
                <c:pt idx="229">
                  <c:v>-17.5994873046875</c:v>
                </c:pt>
                <c:pt idx="230">
                  <c:v>-16.7999267578125</c:v>
                </c:pt>
                <c:pt idx="231">
                  <c:v>-16.7999267578125</c:v>
                </c:pt>
                <c:pt idx="232">
                  <c:v>-18.3990478515625</c:v>
                </c:pt>
                <c:pt idx="233">
                  <c:v>-17.5994873046875</c:v>
                </c:pt>
                <c:pt idx="234">
                  <c:v>-17.5994873046875</c:v>
                </c:pt>
                <c:pt idx="235">
                  <c:v>-15.2008056640625</c:v>
                </c:pt>
                <c:pt idx="236">
                  <c:v>-14.4012451171875</c:v>
                </c:pt>
                <c:pt idx="237">
                  <c:v>-14.4012451171875</c:v>
                </c:pt>
                <c:pt idx="238">
                  <c:v>-14.4012451171875</c:v>
                </c:pt>
                <c:pt idx="239">
                  <c:v>-15.2008056640625</c:v>
                </c:pt>
                <c:pt idx="240">
                  <c:v>-15.2008056640625</c:v>
                </c:pt>
                <c:pt idx="241">
                  <c:v>-15.2008056640625</c:v>
                </c:pt>
                <c:pt idx="242">
                  <c:v>-11.99951171875</c:v>
                </c:pt>
                <c:pt idx="243">
                  <c:v>-11.99951171875</c:v>
                </c:pt>
                <c:pt idx="244">
                  <c:v>-12.799072265625</c:v>
                </c:pt>
                <c:pt idx="245">
                  <c:v>-10.400390625</c:v>
                </c:pt>
                <c:pt idx="246">
                  <c:v>-10.400390625</c:v>
                </c:pt>
                <c:pt idx="247">
                  <c:v>-9.600830078125</c:v>
                </c:pt>
                <c:pt idx="248">
                  <c:v>-7.9986572265625</c:v>
                </c:pt>
                <c:pt idx="249">
                  <c:v>-7.9986572265625</c:v>
                </c:pt>
                <c:pt idx="250">
                  <c:v>-5.5999755859375</c:v>
                </c:pt>
                <c:pt idx="251">
                  <c:v>-7.1990966796875</c:v>
                </c:pt>
                <c:pt idx="252">
                  <c:v>-7.1990966796875</c:v>
                </c:pt>
                <c:pt idx="253">
                  <c:v>-7.1990966796875</c:v>
                </c:pt>
                <c:pt idx="254">
                  <c:v>-2.398681640625</c:v>
                </c:pt>
                <c:pt idx="255">
                  <c:v>-2.398681640625</c:v>
                </c:pt>
                <c:pt idx="256">
                  <c:v>0.799560546875</c:v>
                </c:pt>
                <c:pt idx="257">
                  <c:v>6.3995361328125</c:v>
                </c:pt>
                <c:pt idx="258">
                  <c:v>6.3995361328125</c:v>
                </c:pt>
                <c:pt idx="259">
                  <c:v>7.1990966796875</c:v>
                </c:pt>
                <c:pt idx="260">
                  <c:v>6.3995361328125</c:v>
                </c:pt>
                <c:pt idx="261">
                  <c:v>6.3995361328125</c:v>
                </c:pt>
                <c:pt idx="262">
                  <c:v>9.600830078125</c:v>
                </c:pt>
                <c:pt idx="263">
                  <c:v>11.99951171875</c:v>
                </c:pt>
                <c:pt idx="264">
                  <c:v>11.99951171875</c:v>
                </c:pt>
                <c:pt idx="265">
                  <c:v>12.799072265625</c:v>
                </c:pt>
                <c:pt idx="266">
                  <c:v>12.799072265625</c:v>
                </c:pt>
                <c:pt idx="267">
                  <c:v>12.799072265625</c:v>
                </c:pt>
                <c:pt idx="268">
                  <c:v>14.4012451171875</c:v>
                </c:pt>
                <c:pt idx="269">
                  <c:v>14.4012451171875</c:v>
                </c:pt>
                <c:pt idx="270">
                  <c:v>14.4012451171875</c:v>
                </c:pt>
                <c:pt idx="271">
                  <c:v>16.7999267578125</c:v>
                </c:pt>
                <c:pt idx="272">
                  <c:v>19.1986083984375</c:v>
                </c:pt>
                <c:pt idx="273">
                  <c:v>19.1986083984375</c:v>
                </c:pt>
                <c:pt idx="274">
                  <c:v>19.1986083984375</c:v>
                </c:pt>
                <c:pt idx="275">
                  <c:v>14.4012451171875</c:v>
                </c:pt>
                <c:pt idx="276">
                  <c:v>14.4012451171875</c:v>
                </c:pt>
                <c:pt idx="277">
                  <c:v>17.5994873046875</c:v>
                </c:pt>
                <c:pt idx="278">
                  <c:v>20.80078125</c:v>
                </c:pt>
                <c:pt idx="279">
                  <c:v>20.80078125</c:v>
                </c:pt>
                <c:pt idx="280">
                  <c:v>19.1986083984375</c:v>
                </c:pt>
                <c:pt idx="281">
                  <c:v>18.3990478515625</c:v>
                </c:pt>
                <c:pt idx="282">
                  <c:v>18.3990478515625</c:v>
                </c:pt>
                <c:pt idx="283">
                  <c:v>20.001220703125</c:v>
                </c:pt>
                <c:pt idx="284">
                  <c:v>24.798583984375</c:v>
                </c:pt>
                <c:pt idx="285">
                  <c:v>24.798583984375</c:v>
                </c:pt>
                <c:pt idx="286">
                  <c:v>23.9990234375</c:v>
                </c:pt>
                <c:pt idx="287">
                  <c:v>21.600341796875</c:v>
                </c:pt>
                <c:pt idx="288">
                  <c:v>21.600341796875</c:v>
                </c:pt>
                <c:pt idx="289">
                  <c:v>17.5994873046875</c:v>
                </c:pt>
                <c:pt idx="290">
                  <c:v>17.5994873046875</c:v>
                </c:pt>
                <c:pt idx="291">
                  <c:v>17.5994873046875</c:v>
                </c:pt>
                <c:pt idx="292">
                  <c:v>20.001220703125</c:v>
                </c:pt>
                <c:pt idx="293">
                  <c:v>19.1986083984375</c:v>
                </c:pt>
                <c:pt idx="294">
                  <c:v>19.1986083984375</c:v>
                </c:pt>
                <c:pt idx="295">
                  <c:v>20.001220703125</c:v>
                </c:pt>
                <c:pt idx="296">
                  <c:v>24.798583984375</c:v>
                </c:pt>
                <c:pt idx="297">
                  <c:v>24.798583984375</c:v>
                </c:pt>
                <c:pt idx="298">
                  <c:v>27.2003173828125</c:v>
                </c:pt>
                <c:pt idx="299">
                  <c:v>27.2003173828125</c:v>
                </c:pt>
                <c:pt idx="300">
                  <c:v>27.2003173828125</c:v>
                </c:pt>
                <c:pt idx="301">
                  <c:v>24.798583984375</c:v>
                </c:pt>
                <c:pt idx="302">
                  <c:v>25.6011962890625</c:v>
                </c:pt>
                <c:pt idx="303">
                  <c:v>25.6011962890625</c:v>
                </c:pt>
                <c:pt idx="304">
                  <c:v>27.9998779296875</c:v>
                </c:pt>
                <c:pt idx="305">
                  <c:v>23.9990234375</c:v>
                </c:pt>
                <c:pt idx="306">
                  <c:v>23.9990234375</c:v>
                </c:pt>
                <c:pt idx="307">
                  <c:v>22.39990234375</c:v>
                </c:pt>
                <c:pt idx="308">
                  <c:v>26.4007568359375</c:v>
                </c:pt>
                <c:pt idx="309">
                  <c:v>26.4007568359375</c:v>
                </c:pt>
                <c:pt idx="310">
                  <c:v>24.798583984375</c:v>
                </c:pt>
                <c:pt idx="311">
                  <c:v>24.798583984375</c:v>
                </c:pt>
                <c:pt idx="312">
                  <c:v>24.798583984375</c:v>
                </c:pt>
                <c:pt idx="313">
                  <c:v>26.4007568359375</c:v>
                </c:pt>
                <c:pt idx="314">
                  <c:v>27.2003173828125</c:v>
                </c:pt>
                <c:pt idx="315">
                  <c:v>27.2003173828125</c:v>
                </c:pt>
                <c:pt idx="316">
                  <c:v>27.9998779296875</c:v>
                </c:pt>
                <c:pt idx="317">
                  <c:v>26.4007568359375</c:v>
                </c:pt>
                <c:pt idx="318">
                  <c:v>26.4007568359375</c:v>
                </c:pt>
                <c:pt idx="319">
                  <c:v>27.9998779296875</c:v>
                </c:pt>
                <c:pt idx="320">
                  <c:v>28.7994384765625</c:v>
                </c:pt>
                <c:pt idx="321">
                  <c:v>28.7994384765625</c:v>
                </c:pt>
                <c:pt idx="322">
                  <c:v>23.9990234375</c:v>
                </c:pt>
                <c:pt idx="323">
                  <c:v>24.798583984375</c:v>
                </c:pt>
                <c:pt idx="324">
                  <c:v>24.798583984375</c:v>
                </c:pt>
                <c:pt idx="325">
                  <c:v>25.6011962890625</c:v>
                </c:pt>
                <c:pt idx="326">
                  <c:v>27.9998779296875</c:v>
                </c:pt>
                <c:pt idx="327">
                  <c:v>27.9998779296875</c:v>
                </c:pt>
                <c:pt idx="328">
                  <c:v>23.9990234375</c:v>
                </c:pt>
                <c:pt idx="329">
                  <c:v>25.6011962890625</c:v>
                </c:pt>
                <c:pt idx="330">
                  <c:v>25.6011962890625</c:v>
                </c:pt>
                <c:pt idx="331">
                  <c:v>27.9998779296875</c:v>
                </c:pt>
                <c:pt idx="332">
                  <c:v>24.798583984375</c:v>
                </c:pt>
                <c:pt idx="333">
                  <c:v>24.798583984375</c:v>
                </c:pt>
                <c:pt idx="334">
                  <c:v>26.4007568359375</c:v>
                </c:pt>
                <c:pt idx="335">
                  <c:v>27.2003173828125</c:v>
                </c:pt>
                <c:pt idx="336">
                  <c:v>27.2003173828125</c:v>
                </c:pt>
                <c:pt idx="337">
                  <c:v>16.7999267578125</c:v>
                </c:pt>
                <c:pt idx="338">
                  <c:v>13.5986328125</c:v>
                </c:pt>
                <c:pt idx="339">
                  <c:v>13.5986328125</c:v>
                </c:pt>
                <c:pt idx="340">
                  <c:v>20.80078125</c:v>
                </c:pt>
                <c:pt idx="341">
                  <c:v>27.9998779296875</c:v>
                </c:pt>
                <c:pt idx="342">
                  <c:v>27.9998779296875</c:v>
                </c:pt>
                <c:pt idx="343">
                  <c:v>30.3985595703125</c:v>
                </c:pt>
                <c:pt idx="344">
                  <c:v>31.201171875</c:v>
                </c:pt>
                <c:pt idx="345">
                  <c:v>31.201171875</c:v>
                </c:pt>
                <c:pt idx="346">
                  <c:v>31.201171875</c:v>
                </c:pt>
                <c:pt idx="347">
                  <c:v>29.5989990234375</c:v>
                </c:pt>
                <c:pt idx="348">
                  <c:v>29.5989990234375</c:v>
                </c:pt>
                <c:pt idx="349">
                  <c:v>32.80029296875</c:v>
                </c:pt>
                <c:pt idx="350">
                  <c:v>39.1998291015625</c:v>
                </c:pt>
                <c:pt idx="351">
                  <c:v>39.1998291015625</c:v>
                </c:pt>
                <c:pt idx="352">
                  <c:v>37.6007080078125</c:v>
                </c:pt>
                <c:pt idx="353">
                  <c:v>34.3994140625</c:v>
                </c:pt>
                <c:pt idx="354">
                  <c:v>34.3994140625</c:v>
                </c:pt>
                <c:pt idx="355">
                  <c:v>35.198974609375</c:v>
                </c:pt>
                <c:pt idx="356">
                  <c:v>29.5989990234375</c:v>
                </c:pt>
                <c:pt idx="357">
                  <c:v>29.5989990234375</c:v>
                </c:pt>
                <c:pt idx="358">
                  <c:v>31.201171875</c:v>
                </c:pt>
                <c:pt idx="359">
                  <c:v>29.5989990234375</c:v>
                </c:pt>
                <c:pt idx="360">
                  <c:v>29.5989990234375</c:v>
                </c:pt>
                <c:pt idx="361">
                  <c:v>29.5989990234375</c:v>
                </c:pt>
                <c:pt idx="362">
                  <c:v>25.6011962890625</c:v>
                </c:pt>
                <c:pt idx="363">
                  <c:v>25.6011962890625</c:v>
                </c:pt>
                <c:pt idx="364">
                  <c:v>25.6011962890625</c:v>
                </c:pt>
                <c:pt idx="365">
                  <c:v>23.9990234375</c:v>
                </c:pt>
                <c:pt idx="366">
                  <c:v>23.9990234375</c:v>
                </c:pt>
                <c:pt idx="367">
                  <c:v>21.600341796875</c:v>
                </c:pt>
                <c:pt idx="368">
                  <c:v>27.9998779296875</c:v>
                </c:pt>
                <c:pt idx="369">
                  <c:v>27.9998779296875</c:v>
                </c:pt>
                <c:pt idx="370">
                  <c:v>26.4007568359375</c:v>
                </c:pt>
                <c:pt idx="371">
                  <c:v>22.39990234375</c:v>
                </c:pt>
                <c:pt idx="372">
                  <c:v>22.39990234375</c:v>
                </c:pt>
                <c:pt idx="373">
                  <c:v>19.1986083984375</c:v>
                </c:pt>
                <c:pt idx="374">
                  <c:v>24.798583984375</c:v>
                </c:pt>
                <c:pt idx="375">
                  <c:v>24.798583984375</c:v>
                </c:pt>
                <c:pt idx="376">
                  <c:v>21.600341796875</c:v>
                </c:pt>
                <c:pt idx="377">
                  <c:v>17.5994873046875</c:v>
                </c:pt>
                <c:pt idx="378">
                  <c:v>17.5994873046875</c:v>
                </c:pt>
                <c:pt idx="379">
                  <c:v>15.2008056640625</c:v>
                </c:pt>
                <c:pt idx="380">
                  <c:v>15.2008056640625</c:v>
                </c:pt>
                <c:pt idx="381">
                  <c:v>15.2008056640625</c:v>
                </c:pt>
                <c:pt idx="382">
                  <c:v>14.4012451171875</c:v>
                </c:pt>
                <c:pt idx="383">
                  <c:v>12.799072265625</c:v>
                </c:pt>
                <c:pt idx="384">
                  <c:v>12.799072265625</c:v>
                </c:pt>
                <c:pt idx="385">
                  <c:v>14.4012451171875</c:v>
                </c:pt>
                <c:pt idx="386">
                  <c:v>16.7999267578125</c:v>
                </c:pt>
                <c:pt idx="387">
                  <c:v>16.7999267578125</c:v>
                </c:pt>
                <c:pt idx="388">
                  <c:v>16.0003662109375</c:v>
                </c:pt>
                <c:pt idx="389">
                  <c:v>17.5994873046875</c:v>
                </c:pt>
                <c:pt idx="390">
                  <c:v>17.5994873046875</c:v>
                </c:pt>
                <c:pt idx="391">
                  <c:v>16.0003662109375</c:v>
                </c:pt>
                <c:pt idx="392">
                  <c:v>16.0003662109375</c:v>
                </c:pt>
                <c:pt idx="393">
                  <c:v>16.0003662109375</c:v>
                </c:pt>
                <c:pt idx="394">
                  <c:v>17.5994873046875</c:v>
                </c:pt>
                <c:pt idx="395">
                  <c:v>22.39990234375</c:v>
                </c:pt>
                <c:pt idx="396">
                  <c:v>22.39990234375</c:v>
                </c:pt>
                <c:pt idx="397">
                  <c:v>23.199462890625</c:v>
                </c:pt>
                <c:pt idx="398">
                  <c:v>20.80078125</c:v>
                </c:pt>
                <c:pt idx="399">
                  <c:v>20.80078125</c:v>
                </c:pt>
                <c:pt idx="400">
                  <c:v>20.001220703125</c:v>
                </c:pt>
                <c:pt idx="401">
                  <c:v>22.39990234375</c:v>
                </c:pt>
                <c:pt idx="402">
                  <c:v>22.39990234375</c:v>
                </c:pt>
                <c:pt idx="403">
                  <c:v>24.798583984375</c:v>
                </c:pt>
                <c:pt idx="404">
                  <c:v>20.80078125</c:v>
                </c:pt>
                <c:pt idx="405">
                  <c:v>20.80078125</c:v>
                </c:pt>
                <c:pt idx="406">
                  <c:v>22.39990234375</c:v>
                </c:pt>
                <c:pt idx="407">
                  <c:v>22.39990234375</c:v>
                </c:pt>
                <c:pt idx="408">
                  <c:v>22.39990234375</c:v>
                </c:pt>
                <c:pt idx="409">
                  <c:v>18.3990478515625</c:v>
                </c:pt>
                <c:pt idx="410">
                  <c:v>17.5994873046875</c:v>
                </c:pt>
                <c:pt idx="411">
                  <c:v>17.5994873046875</c:v>
                </c:pt>
                <c:pt idx="412">
                  <c:v>19.1986083984375</c:v>
                </c:pt>
                <c:pt idx="413">
                  <c:v>20.80078125</c:v>
                </c:pt>
                <c:pt idx="414">
                  <c:v>20.80078125</c:v>
                </c:pt>
                <c:pt idx="415">
                  <c:v>18.3990478515625</c:v>
                </c:pt>
                <c:pt idx="416">
                  <c:v>17.5994873046875</c:v>
                </c:pt>
                <c:pt idx="417">
                  <c:v>17.5994873046875</c:v>
                </c:pt>
                <c:pt idx="418">
                  <c:v>16.7999267578125</c:v>
                </c:pt>
                <c:pt idx="419">
                  <c:v>18.3990478515625</c:v>
                </c:pt>
                <c:pt idx="420">
                  <c:v>18.3990478515625</c:v>
                </c:pt>
                <c:pt idx="421">
                  <c:v>20.80078125</c:v>
                </c:pt>
                <c:pt idx="422">
                  <c:v>23.199462890625</c:v>
                </c:pt>
                <c:pt idx="423">
                  <c:v>23.199462890625</c:v>
                </c:pt>
                <c:pt idx="424">
                  <c:v>23.199462890625</c:v>
                </c:pt>
                <c:pt idx="425">
                  <c:v>25.6011962890625</c:v>
                </c:pt>
                <c:pt idx="426">
                  <c:v>25.6011962890625</c:v>
                </c:pt>
                <c:pt idx="427">
                  <c:v>27.2003173828125</c:v>
                </c:pt>
                <c:pt idx="428">
                  <c:v>23.199462890625</c:v>
                </c:pt>
                <c:pt idx="429">
                  <c:v>23.199462890625</c:v>
                </c:pt>
                <c:pt idx="430">
                  <c:v>21.600341796875</c:v>
                </c:pt>
                <c:pt idx="431">
                  <c:v>24.798583984375</c:v>
                </c:pt>
                <c:pt idx="432">
                  <c:v>24.798583984375</c:v>
                </c:pt>
                <c:pt idx="433">
                  <c:v>22.39990234375</c:v>
                </c:pt>
                <c:pt idx="434">
                  <c:v>21.600341796875</c:v>
                </c:pt>
                <c:pt idx="435">
                  <c:v>21.600341796875</c:v>
                </c:pt>
                <c:pt idx="436">
                  <c:v>23.9990234375</c:v>
                </c:pt>
                <c:pt idx="437">
                  <c:v>20.80078125</c:v>
                </c:pt>
                <c:pt idx="438">
                  <c:v>20.80078125</c:v>
                </c:pt>
                <c:pt idx="439">
                  <c:v>14.4012451171875</c:v>
                </c:pt>
                <c:pt idx="440">
                  <c:v>11.99951171875</c:v>
                </c:pt>
                <c:pt idx="441">
                  <c:v>11.99951171875</c:v>
                </c:pt>
                <c:pt idx="442">
                  <c:v>11.99951171875</c:v>
                </c:pt>
                <c:pt idx="443">
                  <c:v>8.80126953125</c:v>
                </c:pt>
                <c:pt idx="444">
                  <c:v>8.80126953125</c:v>
                </c:pt>
                <c:pt idx="445">
                  <c:v>8.80126953125</c:v>
                </c:pt>
                <c:pt idx="446">
                  <c:v>10.400390625</c:v>
                </c:pt>
                <c:pt idx="447">
                  <c:v>10.400390625</c:v>
                </c:pt>
                <c:pt idx="448">
                  <c:v>7.9986572265625</c:v>
                </c:pt>
                <c:pt idx="449">
                  <c:v>3.2012939453125</c:v>
                </c:pt>
                <c:pt idx="450">
                  <c:v>3.2012939453125</c:v>
                </c:pt>
                <c:pt idx="451">
                  <c:v>-0.799560546875</c:v>
                </c:pt>
                <c:pt idx="452">
                  <c:v>-3.2012939453125</c:v>
                </c:pt>
                <c:pt idx="453">
                  <c:v>-3.2012939453125</c:v>
                </c:pt>
                <c:pt idx="454">
                  <c:v>-4.8004150390625</c:v>
                </c:pt>
                <c:pt idx="455">
                  <c:v>-11.199951171875</c:v>
                </c:pt>
                <c:pt idx="456">
                  <c:v>-11.199951171875</c:v>
                </c:pt>
                <c:pt idx="457">
                  <c:v>-15.2008056640625</c:v>
                </c:pt>
                <c:pt idx="458">
                  <c:v>-20.001220703125</c:v>
                </c:pt>
                <c:pt idx="459">
                  <c:v>-20.001220703125</c:v>
                </c:pt>
                <c:pt idx="460">
                  <c:v>-20.80078125</c:v>
                </c:pt>
                <c:pt idx="461">
                  <c:v>-23.199462890625</c:v>
                </c:pt>
                <c:pt idx="462">
                  <c:v>-23.199462890625</c:v>
                </c:pt>
                <c:pt idx="463">
                  <c:v>-23.199462890625</c:v>
                </c:pt>
                <c:pt idx="464">
                  <c:v>-28.7994384765625</c:v>
                </c:pt>
                <c:pt idx="465">
                  <c:v>-28.7994384765625</c:v>
                </c:pt>
                <c:pt idx="466">
                  <c:v>-29.5989990234375</c:v>
                </c:pt>
                <c:pt idx="467">
                  <c:v>-28.7994384765625</c:v>
                </c:pt>
                <c:pt idx="468">
                  <c:v>-28.7994384765625</c:v>
                </c:pt>
                <c:pt idx="469">
                  <c:v>-32.80029296875</c:v>
                </c:pt>
                <c:pt idx="470">
                  <c:v>-35.198974609375</c:v>
                </c:pt>
                <c:pt idx="471">
                  <c:v>-35.198974609375</c:v>
                </c:pt>
                <c:pt idx="472">
                  <c:v>-34.3994140625</c:v>
                </c:pt>
                <c:pt idx="473">
                  <c:v>-38.4002685546875</c:v>
                </c:pt>
                <c:pt idx="474">
                  <c:v>-38.4002685546875</c:v>
                </c:pt>
                <c:pt idx="475">
                  <c:v>-36.8011474609375</c:v>
                </c:pt>
                <c:pt idx="476">
                  <c:v>-34.3994140625</c:v>
                </c:pt>
                <c:pt idx="477">
                  <c:v>-34.3994140625</c:v>
                </c:pt>
                <c:pt idx="478">
                  <c:v>-34.3994140625</c:v>
                </c:pt>
                <c:pt idx="479">
                  <c:v>-34.3994140625</c:v>
                </c:pt>
                <c:pt idx="480">
                  <c:v>-34.3994140625</c:v>
                </c:pt>
              </c:numCache>
            </c:numRef>
          </c:val>
        </c:ser>
        <c:marker val="1"/>
        <c:axId val="166656640"/>
        <c:axId val="166655104"/>
      </c:lineChart>
      <c:catAx>
        <c:axId val="166540800"/>
        <c:scaling>
          <c:orientation val="minMax"/>
        </c:scaling>
        <c:axPos val="b"/>
        <c:majorGridlines/>
        <c:numFmt formatCode="h:mm:ss;@" sourceLinked="1"/>
        <c:majorTickMark val="none"/>
        <c:tickLblPos val="nextTo"/>
        <c:crossAx val="166542336"/>
        <c:crosses val="autoZero"/>
        <c:auto val="1"/>
        <c:lblAlgn val="ctr"/>
        <c:lblOffset val="100"/>
        <c:tickLblSkip val="30"/>
        <c:tickMarkSkip val="30"/>
      </c:catAx>
      <c:valAx>
        <c:axId val="16654233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6540800"/>
        <c:crosses val="autoZero"/>
        <c:crossBetween val="midCat"/>
        <c:majorUnit val="2.0000000000000011E-2"/>
      </c:valAx>
      <c:valAx>
        <c:axId val="166655104"/>
        <c:scaling>
          <c:orientation val="minMax"/>
        </c:scaling>
        <c:axPos val="r"/>
        <c:numFmt formatCode="0.0" sourceLinked="0"/>
        <c:tickLblPos val="nextTo"/>
        <c:crossAx val="166656640"/>
        <c:crosses val="max"/>
        <c:crossBetween val="between"/>
      </c:valAx>
      <c:catAx>
        <c:axId val="166656640"/>
        <c:scaling>
          <c:orientation val="minMax"/>
        </c:scaling>
        <c:delete val="1"/>
        <c:axPos val="b"/>
        <c:numFmt formatCode="h:mm:ss;@" sourceLinked="1"/>
        <c:tickLblPos val="none"/>
        <c:crossAx val="166655104"/>
        <c:crosses val="autoZero"/>
        <c:auto val="1"/>
        <c:lblAlgn val="ctr"/>
        <c:lblOffset val="100"/>
      </c:catAx>
    </c:plotArea>
    <c:legend>
      <c:legendPos val="b"/>
    </c:legend>
    <c:plotVisOnly val="1"/>
  </c:chart>
  <c:printSettings>
    <c:headerFooter/>
    <c:pageMargins b="0.75000000000000766" l="0.70000000000000062" r="0.70000000000000062" t="0.750000000000007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339622641509524E-2"/>
          <c:y val="3.425774877650925E-2"/>
          <c:w val="0.81908990011098781"/>
          <c:h val="0.77626944184424496"/>
        </c:manualLayout>
      </c:layout>
      <c:lineChart>
        <c:grouping val="standard"/>
        <c:ser>
          <c:idx val="1"/>
          <c:order val="0"/>
          <c:tx>
            <c:strRef>
              <c:f>Evaluation!$C$40:$C$41</c:f>
              <c:strCache>
                <c:ptCount val="1"/>
                <c:pt idx="0">
                  <c:v>Frequency Hz</c:v>
                </c:pt>
              </c:strCache>
            </c:strRef>
          </c:tx>
          <c:spPr>
            <a:ln w="12700">
              <a:solidFill>
                <a:srgbClr val="FF0000"/>
              </a:solidFill>
              <a:prstDash val="solid"/>
            </a:ln>
          </c:spPr>
          <c:marker>
            <c:symbol val="none"/>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Evaluation!$C$49:$C$139</c:f>
              <c:numCache>
                <c:formatCode>General</c:formatCode>
                <c:ptCount val="9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numCache>
            </c:numRef>
          </c:val>
        </c:ser>
        <c:ser>
          <c:idx val="0"/>
          <c:order val="2"/>
          <c:tx>
            <c:strRef>
              <c:f>Evaluation!$AL$36:$AL$39</c:f>
              <c:strCache>
                <c:ptCount val="1"/>
                <c:pt idx="0">
                  <c:v>Value B 20 to 52 sec Average Frequency</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Evaluation!$AL$49:$AL$139</c:f>
              <c:numCache>
                <c:formatCode>General</c:formatCode>
                <c:ptCount val="91"/>
                <c:pt idx="40" formatCode="0.0000">
                  <c:v>59.888705982881433</c:v>
                </c:pt>
                <c:pt idx="41" formatCode="0.0000">
                  <c:v>59.888705982881433</c:v>
                </c:pt>
                <c:pt idx="42" formatCode="0.0000">
                  <c:v>59.888705982881433</c:v>
                </c:pt>
                <c:pt idx="43" formatCode="0.0000">
                  <c:v>59.888705982881433</c:v>
                </c:pt>
                <c:pt idx="44" formatCode="0.0000">
                  <c:v>59.888705982881433</c:v>
                </c:pt>
                <c:pt idx="45" formatCode="0.0000">
                  <c:v>59.888705982881433</c:v>
                </c:pt>
                <c:pt idx="46" formatCode="0.0000">
                  <c:v>59.888705982881433</c:v>
                </c:pt>
                <c:pt idx="47" formatCode="0.0000">
                  <c:v>59.888705982881433</c:v>
                </c:pt>
                <c:pt idx="48" formatCode="0.0000">
                  <c:v>59.888705982881433</c:v>
                </c:pt>
                <c:pt idx="49" formatCode="0.0000">
                  <c:v>59.888705982881433</c:v>
                </c:pt>
                <c:pt idx="50" formatCode="0.0000">
                  <c:v>59.888705982881433</c:v>
                </c:pt>
                <c:pt idx="51" formatCode="0.0000">
                  <c:v>59.888705982881433</c:v>
                </c:pt>
                <c:pt idx="52" formatCode="0.0000">
                  <c:v>59.888705982881433</c:v>
                </c:pt>
                <c:pt idx="53" formatCode="0.0000">
                  <c:v>59.888705982881433</c:v>
                </c:pt>
                <c:pt idx="54" formatCode="0.0000">
                  <c:v>59.888705982881433</c:v>
                </c:pt>
                <c:pt idx="55" formatCode="0.0000">
                  <c:v>59.888705982881433</c:v>
                </c:pt>
                <c:pt idx="56" formatCode="0.0000">
                  <c:v>59.888705982881433</c:v>
                </c:pt>
              </c:numCache>
            </c:numRef>
          </c:val>
        </c:ser>
        <c:ser>
          <c:idx val="4"/>
          <c:order val="4"/>
          <c:tx>
            <c:strRef>
              <c:f>Evaluation!$AD$7:$AD$8</c:f>
              <c:strCache>
                <c:ptCount val="1"/>
                <c:pt idx="0">
                  <c:v>Value B 12 to 24 sec</c:v>
                </c:pt>
              </c:strCache>
            </c:strRef>
          </c:tx>
          <c:marker>
            <c:symbol val="none"/>
          </c:marker>
          <c:val>
            <c:numRef>
              <c:f>Evaluation!$AD$49:$AD$109</c:f>
              <c:numCache>
                <c:formatCode>0.0000</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6">
                  <c:v>59.882286071777344</c:v>
                </c:pt>
                <c:pt idx="37">
                  <c:v>59.882286071777344</c:v>
                </c:pt>
                <c:pt idx="38">
                  <c:v>59.882286071777344</c:v>
                </c:pt>
                <c:pt idx="39">
                  <c:v>59.882286071777344</c:v>
                </c:pt>
                <c:pt idx="40">
                  <c:v>59.882286071777344</c:v>
                </c:pt>
                <c:pt idx="41">
                  <c:v>59.882286071777344</c:v>
                </c:pt>
                <c:pt idx="42">
                  <c:v>59.882286071777344</c:v>
                </c:pt>
              </c:numCache>
            </c:numRef>
          </c:val>
        </c:ser>
        <c:ser>
          <c:idx val="6"/>
          <c:order val="6"/>
          <c:tx>
            <c:strRef>
              <c:f>Evaluation!$AF$36:$AF$37</c:f>
              <c:strCache>
                <c:ptCount val="1"/>
                <c:pt idx="0">
                  <c:v>Value B 18 to 30 sec</c:v>
                </c:pt>
              </c:strCache>
            </c:strRef>
          </c:tx>
          <c:marker>
            <c:symbol val="none"/>
          </c:marker>
          <c:val>
            <c:numRef>
              <c:f>Evaluation!$AF$49:$AF$109</c:f>
              <c:numCache>
                <c:formatCode>0.0000</c:formatCode>
                <c:ptCount val="61"/>
                <c:pt idx="39">
                  <c:v>59.884428841727122</c:v>
                </c:pt>
                <c:pt idx="40">
                  <c:v>59.884428841727122</c:v>
                </c:pt>
                <c:pt idx="41">
                  <c:v>59.884428841727122</c:v>
                </c:pt>
                <c:pt idx="42">
                  <c:v>59.884428841727122</c:v>
                </c:pt>
                <c:pt idx="43">
                  <c:v>59.884428841727122</c:v>
                </c:pt>
                <c:pt idx="44">
                  <c:v>59.884428841727122</c:v>
                </c:pt>
                <c:pt idx="45">
                  <c:v>59.884428841727122</c:v>
                </c:pt>
              </c:numCache>
            </c:numRef>
          </c:val>
        </c:ser>
        <c:ser>
          <c:idx val="8"/>
          <c:order val="8"/>
          <c:tx>
            <c:strRef>
              <c:f>Evaluation!$AH$36:$AH$37</c:f>
              <c:strCache>
                <c:ptCount val="1"/>
                <c:pt idx="0">
                  <c:v>Value B 20 to 40 sec</c:v>
                </c:pt>
              </c:strCache>
            </c:strRef>
          </c:tx>
          <c:marker>
            <c:symbol val="none"/>
          </c:marker>
          <c:val>
            <c:numRef>
              <c:f>Evaluation!$AH$49:$AH$109</c:f>
              <c:numCache>
                <c:formatCode>0.0000</c:formatCode>
                <c:ptCount val="61"/>
                <c:pt idx="40">
                  <c:v>59.88870598288144</c:v>
                </c:pt>
                <c:pt idx="41">
                  <c:v>59.88870598288144</c:v>
                </c:pt>
                <c:pt idx="42">
                  <c:v>59.88870598288144</c:v>
                </c:pt>
                <c:pt idx="43">
                  <c:v>59.88870598288144</c:v>
                </c:pt>
                <c:pt idx="44">
                  <c:v>59.88870598288144</c:v>
                </c:pt>
                <c:pt idx="45">
                  <c:v>59.88870598288144</c:v>
                </c:pt>
                <c:pt idx="46">
                  <c:v>59.88870598288144</c:v>
                </c:pt>
                <c:pt idx="47">
                  <c:v>59.88870598288144</c:v>
                </c:pt>
                <c:pt idx="48">
                  <c:v>59.88870598288144</c:v>
                </c:pt>
                <c:pt idx="49">
                  <c:v>59.88870598288144</c:v>
                </c:pt>
                <c:pt idx="50">
                  <c:v>59.88870598288144</c:v>
                </c:pt>
              </c:numCache>
            </c:numRef>
          </c:val>
        </c:ser>
        <c:ser>
          <c:idx val="10"/>
          <c:order val="10"/>
          <c:tx>
            <c:strRef>
              <c:f>Evaluation!$AJ$36:$AJ$37</c:f>
              <c:strCache>
                <c:ptCount val="1"/>
                <c:pt idx="0">
                  <c:v>Value B 18 to 52 sec</c:v>
                </c:pt>
              </c:strCache>
            </c:strRef>
          </c:tx>
          <c:marker>
            <c:symbol val="none"/>
          </c:marker>
          <c:val>
            <c:numRef>
              <c:f>Evaluation!$AJ$49:$AJ$109</c:f>
              <c:numCache>
                <c:formatCode>0.0000</c:formatCode>
                <c:ptCount val="61"/>
                <c:pt idx="39">
                  <c:v>59.887944539388023</c:v>
                </c:pt>
                <c:pt idx="40">
                  <c:v>59.887944539388023</c:v>
                </c:pt>
                <c:pt idx="41">
                  <c:v>59.887944539388023</c:v>
                </c:pt>
                <c:pt idx="42">
                  <c:v>59.887944539388023</c:v>
                </c:pt>
                <c:pt idx="43">
                  <c:v>59.887944539388023</c:v>
                </c:pt>
                <c:pt idx="44">
                  <c:v>59.887944539388023</c:v>
                </c:pt>
                <c:pt idx="45">
                  <c:v>59.887944539388023</c:v>
                </c:pt>
                <c:pt idx="46">
                  <c:v>59.887944539388023</c:v>
                </c:pt>
                <c:pt idx="47">
                  <c:v>59.887944539388023</c:v>
                </c:pt>
                <c:pt idx="48">
                  <c:v>59.887944539388023</c:v>
                </c:pt>
                <c:pt idx="49">
                  <c:v>59.887944539388023</c:v>
                </c:pt>
                <c:pt idx="50">
                  <c:v>59.887944539388023</c:v>
                </c:pt>
                <c:pt idx="51">
                  <c:v>59.887944539388023</c:v>
                </c:pt>
                <c:pt idx="52">
                  <c:v>59.887944539388023</c:v>
                </c:pt>
                <c:pt idx="53">
                  <c:v>59.887944539388023</c:v>
                </c:pt>
                <c:pt idx="54">
                  <c:v>59.887944539388023</c:v>
                </c:pt>
                <c:pt idx="55">
                  <c:v>59.887944539388023</c:v>
                </c:pt>
                <c:pt idx="56">
                  <c:v>59.887944539388023</c:v>
                </c:pt>
              </c:numCache>
            </c:numRef>
          </c:val>
        </c:ser>
        <c:marker val="1"/>
        <c:axId val="110852352"/>
        <c:axId val="110862336"/>
      </c:lineChart>
      <c:lineChart>
        <c:grouping val="standard"/>
        <c:ser>
          <c:idx val="2"/>
          <c:order val="1"/>
          <c:tx>
            <c:strRef>
              <c:f>Evaluation!$AA$35:$AA$38</c:f>
              <c:strCache>
                <c:ptCount val="1"/>
                <c:pt idx="0">
                  <c:v>Interconnection Primary Frequency Response</c:v>
                </c:pt>
              </c:strCache>
            </c:strRef>
          </c:tx>
          <c:spPr>
            <a:ln w="12700">
              <a:solidFill>
                <a:srgbClr val="0000FF"/>
              </a:solidFill>
              <a:prstDash val="solid"/>
            </a:ln>
          </c:spPr>
          <c:marker>
            <c:symbol val="none"/>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Evaluation!$AA$49:$AA$139</c:f>
              <c:numCache>
                <c:formatCode>General</c:formatCode>
                <c:ptCount val="91"/>
                <c:pt idx="30">
                  <c:v>-992.95187146575711</c:v>
                </c:pt>
                <c:pt idx="31">
                  <c:v>-992.95187146575711</c:v>
                </c:pt>
                <c:pt idx="32">
                  <c:v>-307.65279912489689</c:v>
                </c:pt>
                <c:pt idx="33">
                  <c:v>-307.65279912489689</c:v>
                </c:pt>
                <c:pt idx="34">
                  <c:v>-366.42446699274603</c:v>
                </c:pt>
                <c:pt idx="35">
                  <c:v>-419.89739489100043</c:v>
                </c:pt>
                <c:pt idx="36">
                  <c:v>-419.89739489100043</c:v>
                </c:pt>
                <c:pt idx="37">
                  <c:v>-391.34736271122483</c:v>
                </c:pt>
                <c:pt idx="38">
                  <c:v>-379.61029911352585</c:v>
                </c:pt>
                <c:pt idx="39">
                  <c:v>-379.61029911352585</c:v>
                </c:pt>
                <c:pt idx="40">
                  <c:v>-398.73881606612923</c:v>
                </c:pt>
                <c:pt idx="41">
                  <c:v>-406.42480620155038</c:v>
                </c:pt>
                <c:pt idx="42">
                  <c:v>-406.42480620155038</c:v>
                </c:pt>
                <c:pt idx="43">
                  <c:v>-403.82354501539248</c:v>
                </c:pt>
                <c:pt idx="44">
                  <c:v>-411.70874716222755</c:v>
                </c:pt>
                <c:pt idx="45">
                  <c:v>-411.70874716222755</c:v>
                </c:pt>
                <c:pt idx="46">
                  <c:v>-417.13189125325221</c:v>
                </c:pt>
                <c:pt idx="47">
                  <c:v>-428.42944889818364</c:v>
                </c:pt>
                <c:pt idx="48">
                  <c:v>-428.42944889818364</c:v>
                </c:pt>
                <c:pt idx="49">
                  <c:v>-425.55080205675307</c:v>
                </c:pt>
                <c:pt idx="50">
                  <c:v>-428.42944889818364</c:v>
                </c:pt>
                <c:pt idx="51">
                  <c:v>-428.42944889818364</c:v>
                </c:pt>
                <c:pt idx="52">
                  <c:v>-419.89739489100043</c:v>
                </c:pt>
                <c:pt idx="53">
                  <c:v>-403.82354501539248</c:v>
                </c:pt>
                <c:pt idx="54">
                  <c:v>-403.82354501539248</c:v>
                </c:pt>
                <c:pt idx="55">
                  <c:v>-403.82354501539248</c:v>
                </c:pt>
                <c:pt idx="56">
                  <c:v>-409.04971343349808</c:v>
                </c:pt>
                <c:pt idx="57">
                  <c:v>-409.04971343349808</c:v>
                </c:pt>
                <c:pt idx="58">
                  <c:v>-411.70874716222755</c:v>
                </c:pt>
                <c:pt idx="59">
                  <c:v>-417.13189125325221</c:v>
                </c:pt>
                <c:pt idx="60">
                  <c:v>-417.13189125325221</c:v>
                </c:pt>
                <c:pt idx="61">
                  <c:v>-414.40257726165947</c:v>
                </c:pt>
                <c:pt idx="62">
                  <c:v>-375.1136550133939</c:v>
                </c:pt>
                <c:pt idx="63">
                  <c:v>-375.1136550133939</c:v>
                </c:pt>
                <c:pt idx="64">
                  <c:v>-342.62236767393119</c:v>
                </c:pt>
                <c:pt idx="65">
                  <c:v>-333.59901088628209</c:v>
                </c:pt>
                <c:pt idx="66">
                  <c:v>-333.59901088628209</c:v>
                </c:pt>
                <c:pt idx="67">
                  <c:v>-344.49308573030095</c:v>
                </c:pt>
                <c:pt idx="68">
                  <c:v>-360.17310484789948</c:v>
                </c:pt>
                <c:pt idx="69">
                  <c:v>-360.17310484789948</c:v>
                </c:pt>
                <c:pt idx="70">
                  <c:v>-358.13644986888534</c:v>
                </c:pt>
                <c:pt idx="71">
                  <c:v>-360.17310484789948</c:v>
                </c:pt>
                <c:pt idx="72">
                  <c:v>-360.17310484789948</c:v>
                </c:pt>
                <c:pt idx="73">
                  <c:v>-370.71401092456688</c:v>
                </c:pt>
                <c:pt idx="74">
                  <c:v>-388.9440669424684</c:v>
                </c:pt>
                <c:pt idx="75">
                  <c:v>-388.9440669424684</c:v>
                </c:pt>
                <c:pt idx="76">
                  <c:v>-391.34736271122483</c:v>
                </c:pt>
                <c:pt idx="77">
                  <c:v>-406.42480620155038</c:v>
                </c:pt>
                <c:pt idx="78">
                  <c:v>-406.42480620155038</c:v>
                </c:pt>
                <c:pt idx="79">
                  <c:v>-417.13189125325221</c:v>
                </c:pt>
                <c:pt idx="80">
                  <c:v>-414.40257726165947</c:v>
                </c:pt>
                <c:pt idx="81">
                  <c:v>-414.40257726165947</c:v>
                </c:pt>
                <c:pt idx="82">
                  <c:v>-425.55080205675307</c:v>
                </c:pt>
                <c:pt idx="83">
                  <c:v>-456.2159653584439</c:v>
                </c:pt>
                <c:pt idx="84">
                  <c:v>-456.2159653584439</c:v>
                </c:pt>
                <c:pt idx="85">
                  <c:v>-452.95323260860664</c:v>
                </c:pt>
                <c:pt idx="86">
                  <c:v>-459.52604367150826</c:v>
                </c:pt>
                <c:pt idx="87">
                  <c:v>-459.52604367150826</c:v>
                </c:pt>
                <c:pt idx="88">
                  <c:v>-469.76418531572466</c:v>
                </c:pt>
                <c:pt idx="89">
                  <c:v>-503.38137086866175</c:v>
                </c:pt>
                <c:pt idx="90">
                  <c:v>-503.38137086866175</c:v>
                </c:pt>
              </c:numCache>
            </c:numRef>
          </c:val>
        </c:ser>
        <c:ser>
          <c:idx val="3"/>
          <c:order val="3"/>
          <c:tx>
            <c:strRef>
              <c:f>Evaluation!$AM$36:$AM$39</c:f>
              <c:strCache>
                <c:ptCount val="1"/>
                <c:pt idx="0">
                  <c:v>FR B 20 to 52 sec Average MW</c:v>
                </c:pt>
              </c:strCache>
            </c:strRef>
          </c:tx>
          <c:spPr>
            <a:ln w="12700">
              <a:solidFill>
                <a:srgbClr val="00FFFF"/>
              </a:solidFill>
              <a:prstDash val="solid"/>
            </a:ln>
          </c:spPr>
          <c:marker>
            <c:symbol val="x"/>
            <c:size val="5"/>
            <c:spPr>
              <a:noFill/>
              <a:ln>
                <a:solidFill>
                  <a:srgbClr val="00FFFF"/>
                </a:solidFill>
                <a:prstDash val="solid"/>
              </a:ln>
            </c:spPr>
          </c:marker>
          <c:cat>
            <c:numRef>
              <c:f>Evaluation!$B$49:$B$139</c:f>
              <c:numCache>
                <c:formatCode>h:mm:ss;@</c:formatCode>
                <c:ptCount val="9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numCache>
            </c:numRef>
          </c:cat>
          <c:val>
            <c:numRef>
              <c:f>Evaluation!$AM$49:$AM$139</c:f>
              <c:numCache>
                <c:formatCode>General</c:formatCode>
                <c:ptCount val="91"/>
                <c:pt idx="40" formatCode="0.000">
                  <c:v>-413.86162941661723</c:v>
                </c:pt>
                <c:pt idx="41" formatCode="0.000">
                  <c:v>-413.86162941661723</c:v>
                </c:pt>
                <c:pt idx="42" formatCode="0.000">
                  <c:v>-413.86162941661723</c:v>
                </c:pt>
                <c:pt idx="43" formatCode="0.000">
                  <c:v>-413.86162941661723</c:v>
                </c:pt>
                <c:pt idx="44" formatCode="0.000">
                  <c:v>-413.86162941661723</c:v>
                </c:pt>
                <c:pt idx="45" formatCode="0.000">
                  <c:v>-413.86162941661723</c:v>
                </c:pt>
                <c:pt idx="46" formatCode="0.000">
                  <c:v>-413.86162941661723</c:v>
                </c:pt>
                <c:pt idx="47" formatCode="0.000">
                  <c:v>-413.86162941661723</c:v>
                </c:pt>
                <c:pt idx="48" formatCode="0.000">
                  <c:v>-413.86162941661723</c:v>
                </c:pt>
                <c:pt idx="49" formatCode="0.000">
                  <c:v>-413.86162941661723</c:v>
                </c:pt>
                <c:pt idx="50" formatCode="0.000">
                  <c:v>-413.86162941661723</c:v>
                </c:pt>
                <c:pt idx="51" formatCode="0.000">
                  <c:v>-413.86162941661723</c:v>
                </c:pt>
                <c:pt idx="52" formatCode="0.000">
                  <c:v>-413.86162941661723</c:v>
                </c:pt>
                <c:pt idx="53" formatCode="0.000">
                  <c:v>-413.86162941661723</c:v>
                </c:pt>
                <c:pt idx="54" formatCode="0.000">
                  <c:v>-413.86162941661723</c:v>
                </c:pt>
                <c:pt idx="55" formatCode="0.000">
                  <c:v>-413.86162941661723</c:v>
                </c:pt>
                <c:pt idx="56" formatCode="0.000">
                  <c:v>-413.86162941661723</c:v>
                </c:pt>
              </c:numCache>
            </c:numRef>
          </c:val>
        </c:ser>
        <c:ser>
          <c:idx val="5"/>
          <c:order val="5"/>
          <c:tx>
            <c:strRef>
              <c:f>Evaluation!$AE$36:$AE$37</c:f>
              <c:strCache>
                <c:ptCount val="1"/>
                <c:pt idx="0">
                  <c:v>FR B 12 to 24 sec</c:v>
                </c:pt>
              </c:strCache>
            </c:strRef>
          </c:tx>
          <c:marker>
            <c:symbol val="none"/>
          </c:marker>
          <c:val>
            <c:numRef>
              <c:f>Evaluation!$AE$49:$AE$109</c:f>
              <c:numCache>
                <c:formatCode>0.000</c:formatCode>
                <c:ptCount val="61"/>
                <c:pt idx="36">
                  <c:v>-397.43625489978666</c:v>
                </c:pt>
                <c:pt idx="37">
                  <c:v>-397.43625489978666</c:v>
                </c:pt>
                <c:pt idx="38">
                  <c:v>-397.43625489978666</c:v>
                </c:pt>
                <c:pt idx="39">
                  <c:v>-397.43625489978666</c:v>
                </c:pt>
                <c:pt idx="40">
                  <c:v>-397.43625489978666</c:v>
                </c:pt>
                <c:pt idx="41">
                  <c:v>-397.43625489978666</c:v>
                </c:pt>
                <c:pt idx="42">
                  <c:v>-397.43625489978666</c:v>
                </c:pt>
              </c:numCache>
            </c:numRef>
          </c:val>
        </c:ser>
        <c:ser>
          <c:idx val="7"/>
          <c:order val="7"/>
          <c:tx>
            <c:strRef>
              <c:f>Evaluation!$AG$36:$AG$37</c:f>
              <c:strCache>
                <c:ptCount val="1"/>
                <c:pt idx="0">
                  <c:v>FR B 18 to 30 sec</c:v>
                </c:pt>
              </c:strCache>
            </c:strRef>
          </c:tx>
          <c:marker>
            <c:symbol val="none"/>
          </c:marker>
          <c:val>
            <c:numRef>
              <c:f>Evaluation!$AG$49:$AG$109</c:f>
              <c:numCache>
                <c:formatCode>0.000</c:formatCode>
                <c:ptCount val="61"/>
                <c:pt idx="39">
                  <c:v>-402.6342524175148</c:v>
                </c:pt>
                <c:pt idx="40">
                  <c:v>-402.6342524175148</c:v>
                </c:pt>
                <c:pt idx="41">
                  <c:v>-402.6342524175148</c:v>
                </c:pt>
                <c:pt idx="42">
                  <c:v>-402.6342524175148</c:v>
                </c:pt>
                <c:pt idx="43">
                  <c:v>-402.6342524175148</c:v>
                </c:pt>
                <c:pt idx="44">
                  <c:v>-402.6342524175148</c:v>
                </c:pt>
                <c:pt idx="45">
                  <c:v>-402.6342524175148</c:v>
                </c:pt>
              </c:numCache>
            </c:numRef>
          </c:val>
        </c:ser>
        <c:ser>
          <c:idx val="9"/>
          <c:order val="9"/>
          <c:tx>
            <c:strRef>
              <c:f>Evaluation!$AI$36:$AI$37</c:f>
              <c:strCache>
                <c:ptCount val="1"/>
                <c:pt idx="0">
                  <c:v>FR B 20 to 40 sec</c:v>
                </c:pt>
              </c:strCache>
            </c:strRef>
          </c:tx>
          <c:marker>
            <c:symbol val="none"/>
          </c:marker>
          <c:val>
            <c:numRef>
              <c:f>Evaluation!$AI$49:$AI$109</c:f>
              <c:numCache>
                <c:formatCode>0.000</c:formatCode>
                <c:ptCount val="61"/>
                <c:pt idx="40">
                  <c:v>-415.1636825285122</c:v>
                </c:pt>
                <c:pt idx="41">
                  <c:v>-415.1636825285122</c:v>
                </c:pt>
                <c:pt idx="42">
                  <c:v>-415.1636825285122</c:v>
                </c:pt>
                <c:pt idx="43">
                  <c:v>-415.1636825285122</c:v>
                </c:pt>
                <c:pt idx="44">
                  <c:v>-415.1636825285122</c:v>
                </c:pt>
                <c:pt idx="45">
                  <c:v>-415.1636825285122</c:v>
                </c:pt>
                <c:pt idx="46">
                  <c:v>-415.1636825285122</c:v>
                </c:pt>
                <c:pt idx="47">
                  <c:v>-415.1636825285122</c:v>
                </c:pt>
                <c:pt idx="48">
                  <c:v>-415.1636825285122</c:v>
                </c:pt>
                <c:pt idx="49">
                  <c:v>-415.1636825285122</c:v>
                </c:pt>
                <c:pt idx="50">
                  <c:v>-415.1636825285122</c:v>
                </c:pt>
              </c:numCache>
            </c:numRef>
          </c:val>
        </c:ser>
        <c:ser>
          <c:idx val="11"/>
          <c:order val="11"/>
          <c:tx>
            <c:strRef>
              <c:f>Evaluation!$AK$36:$AK$37</c:f>
              <c:strCache>
                <c:ptCount val="1"/>
                <c:pt idx="0">
                  <c:v>FR B 18 to 52 sec</c:v>
                </c:pt>
              </c:strCache>
            </c:strRef>
          </c:tx>
          <c:marker>
            <c:symbol val="none"/>
          </c:marker>
          <c:val>
            <c:numRef>
              <c:f>Evaluation!$AK$49:$AK$109</c:f>
              <c:numCache>
                <c:formatCode>0.000</c:formatCode>
                <c:ptCount val="61"/>
                <c:pt idx="39">
                  <c:v>-411.95877773311224</c:v>
                </c:pt>
                <c:pt idx="40">
                  <c:v>-411.95877773311224</c:v>
                </c:pt>
                <c:pt idx="41">
                  <c:v>-411.95877773311224</c:v>
                </c:pt>
                <c:pt idx="42">
                  <c:v>-411.95877773311224</c:v>
                </c:pt>
                <c:pt idx="43">
                  <c:v>-411.95877773311224</c:v>
                </c:pt>
                <c:pt idx="44">
                  <c:v>-411.95877773311224</c:v>
                </c:pt>
                <c:pt idx="45">
                  <c:v>-411.95877773311224</c:v>
                </c:pt>
                <c:pt idx="46">
                  <c:v>-411.95877773311224</c:v>
                </c:pt>
                <c:pt idx="47">
                  <c:v>-411.95877773311224</c:v>
                </c:pt>
                <c:pt idx="48">
                  <c:v>-411.95877773311224</c:v>
                </c:pt>
                <c:pt idx="49">
                  <c:v>-411.95877773311224</c:v>
                </c:pt>
                <c:pt idx="50">
                  <c:v>-411.95877773311224</c:v>
                </c:pt>
                <c:pt idx="51">
                  <c:v>-411.95877773311224</c:v>
                </c:pt>
                <c:pt idx="52">
                  <c:v>-411.95877773311224</c:v>
                </c:pt>
                <c:pt idx="53">
                  <c:v>-411.95877773311224</c:v>
                </c:pt>
                <c:pt idx="54">
                  <c:v>-411.95877773311224</c:v>
                </c:pt>
                <c:pt idx="55">
                  <c:v>-411.95877773311224</c:v>
                </c:pt>
                <c:pt idx="56">
                  <c:v>-411.95877773311224</c:v>
                </c:pt>
              </c:numCache>
            </c:numRef>
          </c:val>
        </c:ser>
        <c:marker val="1"/>
        <c:axId val="110864256"/>
        <c:axId val="110865792"/>
      </c:lineChart>
      <c:catAx>
        <c:axId val="110852352"/>
        <c:scaling>
          <c:orientation val="minMax"/>
        </c:scaling>
        <c:axPos val="b"/>
        <c:majorGridlines>
          <c:spPr>
            <a:ln w="3175">
              <a:solidFill>
                <a:srgbClr val="000000"/>
              </a:solidFill>
              <a:prstDash val="solid"/>
            </a:ln>
          </c:spPr>
        </c:majorGridlines>
        <c:numFmt formatCode="h:mm:ss;@" sourceLinked="0"/>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10862336"/>
        <c:crosses val="autoZero"/>
        <c:lblAlgn val="ctr"/>
        <c:lblOffset val="100"/>
        <c:tickLblSkip val="5"/>
        <c:tickMarkSkip val="5"/>
      </c:catAx>
      <c:valAx>
        <c:axId val="110862336"/>
        <c:scaling>
          <c:orientation val="minMax"/>
          <c:max val="60.1"/>
          <c:min val="59.7"/>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 Hz</a:t>
                </a:r>
              </a:p>
            </c:rich>
          </c:tx>
          <c:layout>
            <c:manualLayout>
              <c:xMode val="edge"/>
              <c:yMode val="edge"/>
              <c:x val="1.2208657047724751E-2"/>
              <c:y val="0.35562805872756931"/>
            </c:manualLayout>
          </c:layout>
          <c:spPr>
            <a:noFill/>
            <a:ln w="25400">
              <a:noFill/>
            </a:ln>
          </c:spPr>
        </c:title>
        <c:numFmt formatCode="0.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852352"/>
        <c:crosses val="autoZero"/>
        <c:crossBetween val="midCat"/>
        <c:majorUnit val="2.0000000000000011E-2"/>
      </c:valAx>
      <c:catAx>
        <c:axId val="110864256"/>
        <c:scaling>
          <c:orientation val="minMax"/>
        </c:scaling>
        <c:delete val="1"/>
        <c:axPos val="b"/>
        <c:numFmt formatCode="h:mm:ss;@" sourceLinked="1"/>
        <c:tickLblPos val="none"/>
        <c:crossAx val="110865792"/>
        <c:crosses val="autoZero"/>
        <c:lblAlgn val="ctr"/>
        <c:lblOffset val="100"/>
      </c:catAx>
      <c:valAx>
        <c:axId val="110865792"/>
        <c:scaling>
          <c:orientation val="minMax"/>
        </c:scaling>
        <c:axPos val="r"/>
        <c:title>
          <c:tx>
            <c:rich>
              <a:bodyPr/>
              <a:lstStyle/>
              <a:p>
                <a:pPr>
                  <a:defRPr sz="1000" b="1" i="0" u="none" strike="noStrike" baseline="0">
                    <a:solidFill>
                      <a:srgbClr val="000000"/>
                    </a:solidFill>
                    <a:latin typeface="Arial"/>
                    <a:ea typeface="Arial"/>
                    <a:cs typeface="Arial"/>
                  </a:defRPr>
                </a:pPr>
                <a:r>
                  <a:rPr lang="en-US"/>
                  <a:t>MW/0.1 Hz Primary Frequency Response</a:t>
                </a:r>
              </a:p>
            </c:rich>
          </c:tx>
          <c:layout>
            <c:manualLayout>
              <c:xMode val="edge"/>
              <c:yMode val="edge"/>
              <c:x val="0.96226415094339623"/>
              <c:y val="0.22349102773246451"/>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864256"/>
        <c:crosses val="max"/>
        <c:crossBetween val="midCat"/>
      </c:valAx>
      <c:spPr>
        <a:solidFill>
          <a:schemeClr val="bg1"/>
        </a:solidFill>
        <a:ln w="12700">
          <a:solidFill>
            <a:srgbClr val="808080"/>
          </a:solidFill>
          <a:prstDash val="solid"/>
        </a:ln>
      </c:spPr>
    </c:plotArea>
    <c:legend>
      <c:legendPos val="b"/>
      <c:layout>
        <c:manualLayout>
          <c:xMode val="edge"/>
          <c:yMode val="edge"/>
          <c:x val="0.13540510543840278"/>
          <c:y val="0.89441579942367344"/>
          <c:w val="0.85047331319234643"/>
          <c:h val="0.1055842005763267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Evaluation!$BC$49:$BC$109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6" formatCode="0.000">
                  <c:v>59.882286071777344</c:v>
                </c:pt>
                <c:pt idx="37" formatCode="0.000">
                  <c:v>59.882286071777344</c:v>
                </c:pt>
                <c:pt idx="38" formatCode="0.000">
                  <c:v>59.882286071777344</c:v>
                </c:pt>
                <c:pt idx="39" formatCode="0.000">
                  <c:v>59.882286071777344</c:v>
                </c:pt>
                <c:pt idx="40" formatCode="0.000">
                  <c:v>59.882286071777344</c:v>
                </c:pt>
                <c:pt idx="41" formatCode="0.000">
                  <c:v>59.882286071777344</c:v>
                </c:pt>
                <c:pt idx="42" formatCode="0.000">
                  <c:v>59.882286071777344</c:v>
                </c:pt>
              </c:numCache>
            </c:numRef>
          </c:val>
        </c:ser>
        <c:marker val="1"/>
        <c:axId val="162499968"/>
        <c:axId val="164337152"/>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3666.787353515625</c:v>
                </c:pt>
                <c:pt idx="1">
                  <c:v>3666.787353515625</c:v>
                </c:pt>
                <c:pt idx="2">
                  <c:v>3670.45361328125</c:v>
                </c:pt>
                <c:pt idx="3">
                  <c:v>3671.66796875</c:v>
                </c:pt>
                <c:pt idx="4">
                  <c:v>3671.66796875</c:v>
                </c:pt>
                <c:pt idx="5">
                  <c:v>3672.4931640625</c:v>
                </c:pt>
                <c:pt idx="6">
                  <c:v>3672.857421875</c:v>
                </c:pt>
                <c:pt idx="7">
                  <c:v>3672.857421875</c:v>
                </c:pt>
                <c:pt idx="8">
                  <c:v>3672.1640625</c:v>
                </c:pt>
                <c:pt idx="9">
                  <c:v>3669.98291015625</c:v>
                </c:pt>
                <c:pt idx="10">
                  <c:v>3669.98291015625</c:v>
                </c:pt>
                <c:pt idx="11">
                  <c:v>3666.46728515625</c:v>
                </c:pt>
                <c:pt idx="12">
                  <c:v>3661.59912109375</c:v>
                </c:pt>
                <c:pt idx="13">
                  <c:v>3661.59912109375</c:v>
                </c:pt>
                <c:pt idx="14">
                  <c:v>3660.67236328125</c:v>
                </c:pt>
                <c:pt idx="15">
                  <c:v>3649.1904296875</c:v>
                </c:pt>
                <c:pt idx="16">
                  <c:v>3649.1904296875</c:v>
                </c:pt>
                <c:pt idx="17">
                  <c:v>3650.025146484375</c:v>
                </c:pt>
                <c:pt idx="18">
                  <c:v>3649.511962890625</c:v>
                </c:pt>
                <c:pt idx="19">
                  <c:v>3649.511962890625</c:v>
                </c:pt>
                <c:pt idx="20">
                  <c:v>3654.29443359375</c:v>
                </c:pt>
                <c:pt idx="21">
                  <c:v>3651.874267578125</c:v>
                </c:pt>
                <c:pt idx="22">
                  <c:v>3651.874267578125</c:v>
                </c:pt>
                <c:pt idx="23">
                  <c:v>3651.059326171875</c:v>
                </c:pt>
                <c:pt idx="24">
                  <c:v>3648.236328125</c:v>
                </c:pt>
                <c:pt idx="25">
                  <c:v>3648.236328125</c:v>
                </c:pt>
                <c:pt idx="26">
                  <c:v>3645.386962890625</c:v>
                </c:pt>
                <c:pt idx="27">
                  <c:v>3645.44580078125</c:v>
                </c:pt>
                <c:pt idx="28">
                  <c:v>3645.44580078125</c:v>
                </c:pt>
                <c:pt idx="29">
                  <c:v>3640.68212890625</c:v>
                </c:pt>
                <c:pt idx="30">
                  <c:v>3659.46484375</c:v>
                </c:pt>
                <c:pt idx="31">
                  <c:v>3659.46484375</c:v>
                </c:pt>
                <c:pt idx="32">
                  <c:v>3696.3623046875</c:v>
                </c:pt>
                <c:pt idx="33">
                  <c:v>3696.3623046875</c:v>
                </c:pt>
                <c:pt idx="34">
                  <c:v>3734.672607421875</c:v>
                </c:pt>
                <c:pt idx="35">
                  <c:v>3737.15673828125</c:v>
                </c:pt>
                <c:pt idx="36">
                  <c:v>3737.15673828125</c:v>
                </c:pt>
                <c:pt idx="37">
                  <c:v>3766.113037109375</c:v>
                </c:pt>
                <c:pt idx="38">
                  <c:v>3766.19384765625</c:v>
                </c:pt>
                <c:pt idx="39">
                  <c:v>3766.19384765625</c:v>
                </c:pt>
                <c:pt idx="40">
                  <c:v>3769.925048828125</c:v>
                </c:pt>
                <c:pt idx="41">
                  <c:v>3780.62060546875</c:v>
                </c:pt>
                <c:pt idx="42">
                  <c:v>3780.62060546875</c:v>
                </c:pt>
                <c:pt idx="43">
                  <c:v>3782.49951171875</c:v>
                </c:pt>
                <c:pt idx="44">
                  <c:v>3784.9619140625</c:v>
                </c:pt>
                <c:pt idx="45">
                  <c:v>3784.9619140625</c:v>
                </c:pt>
                <c:pt idx="46">
                  <c:v>3784.4189453125</c:v>
                </c:pt>
                <c:pt idx="47">
                  <c:v>3788.072265625</c:v>
                </c:pt>
                <c:pt idx="48">
                  <c:v>3788.072265625</c:v>
                </c:pt>
                <c:pt idx="49">
                  <c:v>3788.868408203125</c:v>
                </c:pt>
                <c:pt idx="50">
                  <c:v>3788.471923828125</c:v>
                </c:pt>
                <c:pt idx="51">
                  <c:v>3788.471923828125</c:v>
                </c:pt>
                <c:pt idx="52">
                  <c:v>3793.074462890625</c:v>
                </c:pt>
                <c:pt idx="53">
                  <c:v>3794.374267578125</c:v>
                </c:pt>
                <c:pt idx="54">
                  <c:v>3794.374267578125</c:v>
                </c:pt>
                <c:pt idx="55">
                  <c:v>3800.427490234375</c:v>
                </c:pt>
                <c:pt idx="56">
                  <c:v>3799.959228515625</c:v>
                </c:pt>
                <c:pt idx="57">
                  <c:v>3799.959228515625</c:v>
                </c:pt>
                <c:pt idx="58">
                  <c:v>3802.925048828125</c:v>
                </c:pt>
                <c:pt idx="59">
                  <c:v>3802.950927734375</c:v>
                </c:pt>
                <c:pt idx="60">
                  <c:v>3802.950927734375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Evaluation!$BD$49:$BD$109</c:f>
              <c:numCache>
                <c:formatCode>General</c:formatCode>
                <c:ptCount val="61"/>
                <c:pt idx="22" formatCode="0.000">
                  <c:v>3647.0458679199219</c:v>
                </c:pt>
                <c:pt idx="23" formatCode="0.000">
                  <c:v>3647.0458679199219</c:v>
                </c:pt>
                <c:pt idx="24" formatCode="0.000">
                  <c:v>3647.0458679199219</c:v>
                </c:pt>
                <c:pt idx="25" formatCode="0.000">
                  <c:v>3647.0458679199219</c:v>
                </c:pt>
                <c:pt idx="26" formatCode="0.000">
                  <c:v>3647.0458679199219</c:v>
                </c:pt>
                <c:pt idx="27" formatCode="0.000">
                  <c:v>3647.0458679199219</c:v>
                </c:pt>
                <c:pt idx="28" formatCode="0.000">
                  <c:v>3647.0458679199219</c:v>
                </c:pt>
                <c:pt idx="29" formatCode="0.000">
                  <c:v>3647.0458679199219</c:v>
                </c:pt>
                <c:pt idx="36" formatCode="0.000">
                  <c:v>3766.6891043526784</c:v>
                </c:pt>
                <c:pt idx="37" formatCode="0.000">
                  <c:v>3766.6891043526784</c:v>
                </c:pt>
                <c:pt idx="38" formatCode="0.000">
                  <c:v>3766.6891043526784</c:v>
                </c:pt>
                <c:pt idx="39" formatCode="0.000">
                  <c:v>3766.6891043526784</c:v>
                </c:pt>
                <c:pt idx="40" formatCode="0.000">
                  <c:v>3766.6891043526784</c:v>
                </c:pt>
                <c:pt idx="41" formatCode="0.000">
                  <c:v>3766.6891043526784</c:v>
                </c:pt>
                <c:pt idx="42" formatCode="0.000">
                  <c:v>3766.6891043526784</c:v>
                </c:pt>
              </c:numCache>
            </c:numRef>
          </c:val>
        </c:ser>
        <c:ser>
          <c:idx val="4"/>
          <c:order val="4"/>
          <c:tx>
            <c:strRef>
              <c:f>Evaluation!$BF$14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Evaluation!$BN$49:$BN$109</c:f>
              <c:numCache>
                <c:formatCode>General</c:formatCode>
                <c:ptCount val="61"/>
                <c:pt idx="36" formatCode="0.000">
                  <c:v>3720.8663572583878</c:v>
                </c:pt>
                <c:pt idx="37" formatCode="0.000">
                  <c:v>3720.8663572583878</c:v>
                </c:pt>
                <c:pt idx="38" formatCode="0.000">
                  <c:v>3720.8663572583878</c:v>
                </c:pt>
                <c:pt idx="39" formatCode="0.000">
                  <c:v>3720.8663572583878</c:v>
                </c:pt>
                <c:pt idx="40" formatCode="0.000">
                  <c:v>3720.8663572583878</c:v>
                </c:pt>
                <c:pt idx="41" formatCode="0.000">
                  <c:v>3720.8663572583878</c:v>
                </c:pt>
                <c:pt idx="42" formatCode="0.000">
                  <c:v>3720.8663572583878</c:v>
                </c:pt>
              </c:numCache>
            </c:numRef>
          </c:val>
        </c:ser>
        <c:marker val="1"/>
        <c:axId val="164353152"/>
        <c:axId val="164339072"/>
      </c:lineChart>
      <c:catAx>
        <c:axId val="162499968"/>
        <c:scaling>
          <c:orientation val="minMax"/>
        </c:scaling>
        <c:axPos val="b"/>
        <c:majorGridlines/>
        <c:numFmt formatCode="h:mm:ss;@" sourceLinked="1"/>
        <c:majorTickMark val="none"/>
        <c:tickLblPos val="nextTo"/>
        <c:crossAx val="164337152"/>
        <c:crosses val="autoZero"/>
        <c:auto val="1"/>
        <c:lblAlgn val="ctr"/>
        <c:lblOffset val="100"/>
        <c:tickLblSkip val="5"/>
        <c:tickMarkSkip val="5"/>
      </c:catAx>
      <c:valAx>
        <c:axId val="16433715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2499968"/>
        <c:crosses val="autoZero"/>
        <c:crossBetween val="midCat"/>
        <c:majorUnit val="2.0000000000000011E-2"/>
      </c:valAx>
      <c:valAx>
        <c:axId val="164339072"/>
        <c:scaling>
          <c:orientation val="minMax"/>
        </c:scaling>
        <c:axPos val="r"/>
        <c:numFmt formatCode="0.0" sourceLinked="0"/>
        <c:tickLblPos val="nextTo"/>
        <c:crossAx val="164353152"/>
        <c:crosses val="max"/>
        <c:crossBetween val="between"/>
      </c:valAx>
      <c:catAx>
        <c:axId val="164353152"/>
        <c:scaling>
          <c:orientation val="minMax"/>
        </c:scaling>
        <c:delete val="1"/>
        <c:axPos val="b"/>
        <c:numFmt formatCode="h:mm:ss;@" sourceLinked="1"/>
        <c:tickLblPos val="none"/>
        <c:crossAx val="164339072"/>
        <c:crosses val="autoZero"/>
        <c:auto val="1"/>
        <c:lblAlgn val="ctr"/>
        <c:lblOffset val="100"/>
      </c:catAx>
    </c:plotArea>
    <c:legend>
      <c:legendPos val="b"/>
    </c:legend>
    <c:plotVisOnly val="1"/>
  </c:chart>
  <c:printSettings>
    <c:headerFooter/>
    <c:pageMargins b="0.75000000000000633" l="0.70000000000000062" r="0.70000000000000062" t="0.75000000000000633"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Evaluation!$BQ$49:$BQ$109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9" formatCode="0.000">
                  <c:v>59.884428841727122</c:v>
                </c:pt>
                <c:pt idx="40" formatCode="0.000">
                  <c:v>59.884428841727122</c:v>
                </c:pt>
                <c:pt idx="41" formatCode="0.000">
                  <c:v>59.884428841727122</c:v>
                </c:pt>
                <c:pt idx="42" formatCode="0.000">
                  <c:v>59.884428841727122</c:v>
                </c:pt>
                <c:pt idx="43" formatCode="0.000">
                  <c:v>59.884428841727122</c:v>
                </c:pt>
                <c:pt idx="44" formatCode="0.000">
                  <c:v>59.884428841727122</c:v>
                </c:pt>
                <c:pt idx="45" formatCode="0.000">
                  <c:v>59.884428841727122</c:v>
                </c:pt>
              </c:numCache>
            </c:numRef>
          </c:val>
        </c:ser>
        <c:marker val="1"/>
        <c:axId val="162911360"/>
        <c:axId val="162913280"/>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3666.787353515625</c:v>
                </c:pt>
                <c:pt idx="1">
                  <c:v>3666.787353515625</c:v>
                </c:pt>
                <c:pt idx="2">
                  <c:v>3670.45361328125</c:v>
                </c:pt>
                <c:pt idx="3">
                  <c:v>3671.66796875</c:v>
                </c:pt>
                <c:pt idx="4">
                  <c:v>3671.66796875</c:v>
                </c:pt>
                <c:pt idx="5">
                  <c:v>3672.4931640625</c:v>
                </c:pt>
                <c:pt idx="6">
                  <c:v>3672.857421875</c:v>
                </c:pt>
                <c:pt idx="7">
                  <c:v>3672.857421875</c:v>
                </c:pt>
                <c:pt idx="8">
                  <c:v>3672.1640625</c:v>
                </c:pt>
                <c:pt idx="9">
                  <c:v>3669.98291015625</c:v>
                </c:pt>
                <c:pt idx="10">
                  <c:v>3669.98291015625</c:v>
                </c:pt>
                <c:pt idx="11">
                  <c:v>3666.46728515625</c:v>
                </c:pt>
                <c:pt idx="12">
                  <c:v>3661.59912109375</c:v>
                </c:pt>
                <c:pt idx="13">
                  <c:v>3661.59912109375</c:v>
                </c:pt>
                <c:pt idx="14">
                  <c:v>3660.67236328125</c:v>
                </c:pt>
                <c:pt idx="15">
                  <c:v>3649.1904296875</c:v>
                </c:pt>
                <c:pt idx="16">
                  <c:v>3649.1904296875</c:v>
                </c:pt>
                <c:pt idx="17">
                  <c:v>3650.025146484375</c:v>
                </c:pt>
                <c:pt idx="18">
                  <c:v>3649.511962890625</c:v>
                </c:pt>
                <c:pt idx="19">
                  <c:v>3649.511962890625</c:v>
                </c:pt>
                <c:pt idx="20">
                  <c:v>3654.29443359375</c:v>
                </c:pt>
                <c:pt idx="21">
                  <c:v>3651.874267578125</c:v>
                </c:pt>
                <c:pt idx="22">
                  <c:v>3651.874267578125</c:v>
                </c:pt>
                <c:pt idx="23">
                  <c:v>3651.059326171875</c:v>
                </c:pt>
                <c:pt idx="24">
                  <c:v>3648.236328125</c:v>
                </c:pt>
                <c:pt idx="25">
                  <c:v>3648.236328125</c:v>
                </c:pt>
                <c:pt idx="26">
                  <c:v>3645.386962890625</c:v>
                </c:pt>
                <c:pt idx="27">
                  <c:v>3645.44580078125</c:v>
                </c:pt>
                <c:pt idx="28">
                  <c:v>3645.44580078125</c:v>
                </c:pt>
                <c:pt idx="29">
                  <c:v>3640.68212890625</c:v>
                </c:pt>
                <c:pt idx="30">
                  <c:v>3659.46484375</c:v>
                </c:pt>
                <c:pt idx="31">
                  <c:v>3659.46484375</c:v>
                </c:pt>
                <c:pt idx="32">
                  <c:v>3696.3623046875</c:v>
                </c:pt>
                <c:pt idx="33">
                  <c:v>3696.3623046875</c:v>
                </c:pt>
                <c:pt idx="34">
                  <c:v>3734.672607421875</c:v>
                </c:pt>
                <c:pt idx="35">
                  <c:v>3737.15673828125</c:v>
                </c:pt>
                <c:pt idx="36">
                  <c:v>3737.15673828125</c:v>
                </c:pt>
                <c:pt idx="37">
                  <c:v>3766.113037109375</c:v>
                </c:pt>
                <c:pt idx="38">
                  <c:v>3766.19384765625</c:v>
                </c:pt>
                <c:pt idx="39">
                  <c:v>3766.19384765625</c:v>
                </c:pt>
                <c:pt idx="40">
                  <c:v>3769.925048828125</c:v>
                </c:pt>
                <c:pt idx="41">
                  <c:v>3780.62060546875</c:v>
                </c:pt>
                <c:pt idx="42">
                  <c:v>3780.62060546875</c:v>
                </c:pt>
                <c:pt idx="43">
                  <c:v>3782.49951171875</c:v>
                </c:pt>
                <c:pt idx="44">
                  <c:v>3784.9619140625</c:v>
                </c:pt>
                <c:pt idx="45">
                  <c:v>3784.9619140625</c:v>
                </c:pt>
                <c:pt idx="46">
                  <c:v>3784.4189453125</c:v>
                </c:pt>
                <c:pt idx="47">
                  <c:v>3788.072265625</c:v>
                </c:pt>
                <c:pt idx="48">
                  <c:v>3788.072265625</c:v>
                </c:pt>
                <c:pt idx="49">
                  <c:v>3788.868408203125</c:v>
                </c:pt>
                <c:pt idx="50">
                  <c:v>3788.471923828125</c:v>
                </c:pt>
                <c:pt idx="51">
                  <c:v>3788.471923828125</c:v>
                </c:pt>
                <c:pt idx="52">
                  <c:v>3793.074462890625</c:v>
                </c:pt>
                <c:pt idx="53">
                  <c:v>3794.374267578125</c:v>
                </c:pt>
                <c:pt idx="54">
                  <c:v>3794.374267578125</c:v>
                </c:pt>
                <c:pt idx="55">
                  <c:v>3800.427490234375</c:v>
                </c:pt>
                <c:pt idx="56">
                  <c:v>3799.959228515625</c:v>
                </c:pt>
                <c:pt idx="57">
                  <c:v>3799.959228515625</c:v>
                </c:pt>
                <c:pt idx="58">
                  <c:v>3802.925048828125</c:v>
                </c:pt>
                <c:pt idx="59">
                  <c:v>3802.950927734375</c:v>
                </c:pt>
                <c:pt idx="60">
                  <c:v>3802.950927734375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Evaluation!$BR$49:$BR$109</c:f>
              <c:numCache>
                <c:formatCode>General</c:formatCode>
                <c:ptCount val="61"/>
                <c:pt idx="22" formatCode="0.000">
                  <c:v>3647.0458679199219</c:v>
                </c:pt>
                <c:pt idx="23" formatCode="0.000">
                  <c:v>3647.0458679199219</c:v>
                </c:pt>
                <c:pt idx="24" formatCode="0.000">
                  <c:v>3647.0458679199219</c:v>
                </c:pt>
                <c:pt idx="25" formatCode="0.000">
                  <c:v>3647.0458679199219</c:v>
                </c:pt>
                <c:pt idx="26" formatCode="0.000">
                  <c:v>3647.0458679199219</c:v>
                </c:pt>
                <c:pt idx="27" formatCode="0.000">
                  <c:v>3647.0458679199219</c:v>
                </c:pt>
                <c:pt idx="28" formatCode="0.000">
                  <c:v>3647.0458679199219</c:v>
                </c:pt>
                <c:pt idx="29" formatCode="0.000">
                  <c:v>3647.0458679199219</c:v>
                </c:pt>
                <c:pt idx="39" formatCode="0.000">
                  <c:v>3778.5404924665177</c:v>
                </c:pt>
                <c:pt idx="40" formatCode="0.000">
                  <c:v>3778.5404924665177</c:v>
                </c:pt>
                <c:pt idx="41" formatCode="0.000">
                  <c:v>3778.5404924665177</c:v>
                </c:pt>
                <c:pt idx="42" formatCode="0.000">
                  <c:v>3778.5404924665177</c:v>
                </c:pt>
                <c:pt idx="43" formatCode="0.000">
                  <c:v>3778.5404924665177</c:v>
                </c:pt>
                <c:pt idx="44" formatCode="0.000">
                  <c:v>3778.5404924665177</c:v>
                </c:pt>
                <c:pt idx="45" formatCode="0.000">
                  <c:v>3778.5404924665177</c:v>
                </c:pt>
              </c:numCache>
            </c:numRef>
          </c:val>
        </c:ser>
        <c:ser>
          <c:idx val="4"/>
          <c:order val="4"/>
          <c:tx>
            <c:strRef>
              <c:f>Evaluation!$BT$14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Evaluation!$CB$49:$CB$109</c:f>
              <c:numCache>
                <c:formatCode>General</c:formatCode>
                <c:ptCount val="61"/>
                <c:pt idx="39" formatCode="0.000">
                  <c:v>3718.9958825792583</c:v>
                </c:pt>
                <c:pt idx="40" formatCode="0.000">
                  <c:v>3718.9958825792583</c:v>
                </c:pt>
                <c:pt idx="41" formatCode="0.000">
                  <c:v>3718.9958825792583</c:v>
                </c:pt>
                <c:pt idx="42" formatCode="0.000">
                  <c:v>3718.9958825792583</c:v>
                </c:pt>
                <c:pt idx="43" formatCode="0.000">
                  <c:v>3718.9958825792583</c:v>
                </c:pt>
                <c:pt idx="44" formatCode="0.000">
                  <c:v>3718.9958825792583</c:v>
                </c:pt>
                <c:pt idx="45" formatCode="0.000">
                  <c:v>3718.9958825792583</c:v>
                </c:pt>
              </c:numCache>
            </c:numRef>
          </c:val>
        </c:ser>
        <c:marker val="1"/>
        <c:axId val="164432512"/>
        <c:axId val="164430976"/>
      </c:lineChart>
      <c:catAx>
        <c:axId val="162911360"/>
        <c:scaling>
          <c:orientation val="minMax"/>
        </c:scaling>
        <c:axPos val="b"/>
        <c:majorGridlines/>
        <c:numFmt formatCode="h:mm:ss;@" sourceLinked="1"/>
        <c:majorTickMark val="none"/>
        <c:tickLblPos val="nextTo"/>
        <c:crossAx val="162913280"/>
        <c:crosses val="autoZero"/>
        <c:auto val="1"/>
        <c:lblAlgn val="ctr"/>
        <c:lblOffset val="100"/>
        <c:tickLblSkip val="5"/>
        <c:tickMarkSkip val="5"/>
      </c:catAx>
      <c:valAx>
        <c:axId val="16291328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2911360"/>
        <c:crosses val="autoZero"/>
        <c:crossBetween val="midCat"/>
        <c:majorUnit val="2.0000000000000011E-2"/>
      </c:valAx>
      <c:valAx>
        <c:axId val="164430976"/>
        <c:scaling>
          <c:orientation val="minMax"/>
        </c:scaling>
        <c:axPos val="r"/>
        <c:numFmt formatCode="0.0" sourceLinked="0"/>
        <c:tickLblPos val="nextTo"/>
        <c:crossAx val="164432512"/>
        <c:crosses val="max"/>
        <c:crossBetween val="between"/>
      </c:valAx>
      <c:catAx>
        <c:axId val="164432512"/>
        <c:scaling>
          <c:orientation val="minMax"/>
        </c:scaling>
        <c:delete val="1"/>
        <c:axPos val="b"/>
        <c:numFmt formatCode="h:mm:ss;@" sourceLinked="1"/>
        <c:tickLblPos val="none"/>
        <c:crossAx val="164430976"/>
        <c:crosses val="autoZero"/>
        <c:auto val="1"/>
        <c:lblAlgn val="ctr"/>
        <c:lblOffset val="100"/>
      </c:catAx>
    </c:plotArea>
    <c:legend>
      <c:legendPos val="b"/>
    </c:legend>
    <c:plotVisOnly val="1"/>
  </c:chart>
  <c:printSettings>
    <c:headerFooter/>
    <c:pageMargins b="0.75000000000000655" l="0.70000000000000062" r="0.70000000000000062" t="0.750000000000006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Evaluation!$CE$49:$CE$109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40" formatCode="0.000">
                  <c:v>59.889182350852273</c:v>
                </c:pt>
                <c:pt idx="41" formatCode="0.000">
                  <c:v>59.889182350852273</c:v>
                </c:pt>
                <c:pt idx="42" formatCode="0.000">
                  <c:v>59.889182350852273</c:v>
                </c:pt>
                <c:pt idx="43" formatCode="0.000">
                  <c:v>59.889182350852273</c:v>
                </c:pt>
                <c:pt idx="44" formatCode="0.000">
                  <c:v>59.889182350852273</c:v>
                </c:pt>
                <c:pt idx="45" formatCode="0.000">
                  <c:v>59.889182350852273</c:v>
                </c:pt>
                <c:pt idx="46" formatCode="0.000">
                  <c:v>59.889182350852273</c:v>
                </c:pt>
                <c:pt idx="47" formatCode="0.000">
                  <c:v>59.889182350852273</c:v>
                </c:pt>
                <c:pt idx="48" formatCode="0.000">
                  <c:v>59.889182350852273</c:v>
                </c:pt>
                <c:pt idx="49" formatCode="0.000">
                  <c:v>59.889182350852273</c:v>
                </c:pt>
                <c:pt idx="50" formatCode="0.000">
                  <c:v>59.889182350852273</c:v>
                </c:pt>
              </c:numCache>
            </c:numRef>
          </c:val>
        </c:ser>
        <c:marker val="1"/>
        <c:axId val="164625024"/>
        <c:axId val="164717312"/>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3666.787353515625</c:v>
                </c:pt>
                <c:pt idx="1">
                  <c:v>3666.787353515625</c:v>
                </c:pt>
                <c:pt idx="2">
                  <c:v>3670.45361328125</c:v>
                </c:pt>
                <c:pt idx="3">
                  <c:v>3671.66796875</c:v>
                </c:pt>
                <c:pt idx="4">
                  <c:v>3671.66796875</c:v>
                </c:pt>
                <c:pt idx="5">
                  <c:v>3672.4931640625</c:v>
                </c:pt>
                <c:pt idx="6">
                  <c:v>3672.857421875</c:v>
                </c:pt>
                <c:pt idx="7">
                  <c:v>3672.857421875</c:v>
                </c:pt>
                <c:pt idx="8">
                  <c:v>3672.1640625</c:v>
                </c:pt>
                <c:pt idx="9">
                  <c:v>3669.98291015625</c:v>
                </c:pt>
                <c:pt idx="10">
                  <c:v>3669.98291015625</c:v>
                </c:pt>
                <c:pt idx="11">
                  <c:v>3666.46728515625</c:v>
                </c:pt>
                <c:pt idx="12">
                  <c:v>3661.59912109375</c:v>
                </c:pt>
                <c:pt idx="13">
                  <c:v>3661.59912109375</c:v>
                </c:pt>
                <c:pt idx="14">
                  <c:v>3660.67236328125</c:v>
                </c:pt>
                <c:pt idx="15">
                  <c:v>3649.1904296875</c:v>
                </c:pt>
                <c:pt idx="16">
                  <c:v>3649.1904296875</c:v>
                </c:pt>
                <c:pt idx="17">
                  <c:v>3650.025146484375</c:v>
                </c:pt>
                <c:pt idx="18">
                  <c:v>3649.511962890625</c:v>
                </c:pt>
                <c:pt idx="19">
                  <c:v>3649.511962890625</c:v>
                </c:pt>
                <c:pt idx="20">
                  <c:v>3654.29443359375</c:v>
                </c:pt>
                <c:pt idx="21">
                  <c:v>3651.874267578125</c:v>
                </c:pt>
                <c:pt idx="22">
                  <c:v>3651.874267578125</c:v>
                </c:pt>
                <c:pt idx="23">
                  <c:v>3651.059326171875</c:v>
                </c:pt>
                <c:pt idx="24">
                  <c:v>3648.236328125</c:v>
                </c:pt>
                <c:pt idx="25">
                  <c:v>3648.236328125</c:v>
                </c:pt>
                <c:pt idx="26">
                  <c:v>3645.386962890625</c:v>
                </c:pt>
                <c:pt idx="27">
                  <c:v>3645.44580078125</c:v>
                </c:pt>
                <c:pt idx="28">
                  <c:v>3645.44580078125</c:v>
                </c:pt>
                <c:pt idx="29">
                  <c:v>3640.68212890625</c:v>
                </c:pt>
                <c:pt idx="30">
                  <c:v>3659.46484375</c:v>
                </c:pt>
                <c:pt idx="31">
                  <c:v>3659.46484375</c:v>
                </c:pt>
                <c:pt idx="32">
                  <c:v>3696.3623046875</c:v>
                </c:pt>
                <c:pt idx="33">
                  <c:v>3696.3623046875</c:v>
                </c:pt>
                <c:pt idx="34">
                  <c:v>3734.672607421875</c:v>
                </c:pt>
                <c:pt idx="35">
                  <c:v>3737.15673828125</c:v>
                </c:pt>
                <c:pt idx="36">
                  <c:v>3737.15673828125</c:v>
                </c:pt>
                <c:pt idx="37">
                  <c:v>3766.113037109375</c:v>
                </c:pt>
                <c:pt idx="38">
                  <c:v>3766.19384765625</c:v>
                </c:pt>
                <c:pt idx="39">
                  <c:v>3766.19384765625</c:v>
                </c:pt>
                <c:pt idx="40">
                  <c:v>3769.925048828125</c:v>
                </c:pt>
                <c:pt idx="41">
                  <c:v>3780.62060546875</c:v>
                </c:pt>
                <c:pt idx="42">
                  <c:v>3780.62060546875</c:v>
                </c:pt>
                <c:pt idx="43">
                  <c:v>3782.49951171875</c:v>
                </c:pt>
                <c:pt idx="44">
                  <c:v>3784.9619140625</c:v>
                </c:pt>
                <c:pt idx="45">
                  <c:v>3784.9619140625</c:v>
                </c:pt>
                <c:pt idx="46">
                  <c:v>3784.4189453125</c:v>
                </c:pt>
                <c:pt idx="47">
                  <c:v>3788.072265625</c:v>
                </c:pt>
                <c:pt idx="48">
                  <c:v>3788.072265625</c:v>
                </c:pt>
                <c:pt idx="49">
                  <c:v>3788.868408203125</c:v>
                </c:pt>
                <c:pt idx="50">
                  <c:v>3788.471923828125</c:v>
                </c:pt>
                <c:pt idx="51">
                  <c:v>3788.471923828125</c:v>
                </c:pt>
                <c:pt idx="52">
                  <c:v>3793.074462890625</c:v>
                </c:pt>
                <c:pt idx="53">
                  <c:v>3794.374267578125</c:v>
                </c:pt>
                <c:pt idx="54">
                  <c:v>3794.374267578125</c:v>
                </c:pt>
                <c:pt idx="55">
                  <c:v>3800.427490234375</c:v>
                </c:pt>
                <c:pt idx="56">
                  <c:v>3799.959228515625</c:v>
                </c:pt>
                <c:pt idx="57">
                  <c:v>3799.959228515625</c:v>
                </c:pt>
                <c:pt idx="58">
                  <c:v>3802.925048828125</c:v>
                </c:pt>
                <c:pt idx="59">
                  <c:v>3802.950927734375</c:v>
                </c:pt>
                <c:pt idx="60">
                  <c:v>3802.950927734375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Evaluation!$CF$49:$CF$109</c:f>
              <c:numCache>
                <c:formatCode>General</c:formatCode>
                <c:ptCount val="61"/>
                <c:pt idx="22" formatCode="0.000">
                  <c:v>3647.0458679199219</c:v>
                </c:pt>
                <c:pt idx="23" formatCode="0.000">
                  <c:v>3647.0458679199219</c:v>
                </c:pt>
                <c:pt idx="24" formatCode="0.000">
                  <c:v>3647.0458679199219</c:v>
                </c:pt>
                <c:pt idx="25" formatCode="0.000">
                  <c:v>3647.0458679199219</c:v>
                </c:pt>
                <c:pt idx="26" formatCode="0.000">
                  <c:v>3647.0458679199219</c:v>
                </c:pt>
                <c:pt idx="27" formatCode="0.000">
                  <c:v>3647.0458679199219</c:v>
                </c:pt>
                <c:pt idx="28" formatCode="0.000">
                  <c:v>3647.0458679199219</c:v>
                </c:pt>
                <c:pt idx="29" formatCode="0.000">
                  <c:v>3647.0458679199219</c:v>
                </c:pt>
                <c:pt idx="40" formatCode="0.000">
                  <c:v>3783.772128018466</c:v>
                </c:pt>
                <c:pt idx="41" formatCode="0.000">
                  <c:v>3783.772128018466</c:v>
                </c:pt>
                <c:pt idx="42" formatCode="0.000">
                  <c:v>3783.772128018466</c:v>
                </c:pt>
                <c:pt idx="43" formatCode="0.000">
                  <c:v>3783.772128018466</c:v>
                </c:pt>
                <c:pt idx="44" formatCode="0.000">
                  <c:v>3783.772128018466</c:v>
                </c:pt>
                <c:pt idx="45" formatCode="0.000">
                  <c:v>3783.772128018466</c:v>
                </c:pt>
                <c:pt idx="46" formatCode="0.000">
                  <c:v>3783.772128018466</c:v>
                </c:pt>
                <c:pt idx="47" formatCode="0.000">
                  <c:v>3783.772128018466</c:v>
                </c:pt>
                <c:pt idx="48" formatCode="0.000">
                  <c:v>3783.772128018466</c:v>
                </c:pt>
                <c:pt idx="49" formatCode="0.000">
                  <c:v>3783.772128018466</c:v>
                </c:pt>
                <c:pt idx="50" formatCode="0.000">
                  <c:v>3783.772128018466</c:v>
                </c:pt>
              </c:numCache>
            </c:numRef>
          </c:val>
        </c:ser>
        <c:ser>
          <c:idx val="4"/>
          <c:order val="4"/>
          <c:tx>
            <c:strRef>
              <c:f>Evaluation!$CH$14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Evaluation!$CP$49:$CP$109</c:f>
              <c:numCache>
                <c:formatCode>General</c:formatCode>
                <c:ptCount val="61"/>
                <c:pt idx="40" formatCode="0.000">
                  <c:v>3714.5856096094303</c:v>
                </c:pt>
                <c:pt idx="41" formatCode="0.000">
                  <c:v>3714.5856096094303</c:v>
                </c:pt>
                <c:pt idx="42" formatCode="0.000">
                  <c:v>3714.5856096094303</c:v>
                </c:pt>
                <c:pt idx="43" formatCode="0.000">
                  <c:v>3714.5856096094303</c:v>
                </c:pt>
                <c:pt idx="44" formatCode="0.000">
                  <c:v>3714.5856096094303</c:v>
                </c:pt>
                <c:pt idx="45" formatCode="0.000">
                  <c:v>3714.5856096094303</c:v>
                </c:pt>
                <c:pt idx="46" formatCode="0.000">
                  <c:v>3714.5856096094303</c:v>
                </c:pt>
                <c:pt idx="47" formatCode="0.000">
                  <c:v>3714.5856096094303</c:v>
                </c:pt>
                <c:pt idx="48" formatCode="0.000">
                  <c:v>3714.5856096094303</c:v>
                </c:pt>
                <c:pt idx="49" formatCode="0.000">
                  <c:v>3714.5856096094303</c:v>
                </c:pt>
                <c:pt idx="50" formatCode="0.000">
                  <c:v>3714.5856096094303</c:v>
                </c:pt>
              </c:numCache>
            </c:numRef>
          </c:val>
        </c:ser>
        <c:marker val="1"/>
        <c:axId val="164733312"/>
        <c:axId val="164719232"/>
      </c:lineChart>
      <c:catAx>
        <c:axId val="164625024"/>
        <c:scaling>
          <c:orientation val="minMax"/>
        </c:scaling>
        <c:axPos val="b"/>
        <c:majorGridlines/>
        <c:numFmt formatCode="h:mm:ss;@" sourceLinked="1"/>
        <c:majorTickMark val="none"/>
        <c:tickLblPos val="nextTo"/>
        <c:crossAx val="164717312"/>
        <c:crosses val="autoZero"/>
        <c:auto val="1"/>
        <c:lblAlgn val="ctr"/>
        <c:lblOffset val="100"/>
        <c:tickLblSkip val="5"/>
        <c:tickMarkSkip val="5"/>
      </c:catAx>
      <c:valAx>
        <c:axId val="16471731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4625024"/>
        <c:crosses val="autoZero"/>
        <c:crossBetween val="midCat"/>
        <c:majorUnit val="2.0000000000000011E-2"/>
      </c:valAx>
      <c:valAx>
        <c:axId val="164719232"/>
        <c:scaling>
          <c:orientation val="minMax"/>
        </c:scaling>
        <c:axPos val="r"/>
        <c:numFmt formatCode="0.0" sourceLinked="0"/>
        <c:tickLblPos val="nextTo"/>
        <c:crossAx val="164733312"/>
        <c:crosses val="max"/>
        <c:crossBetween val="between"/>
      </c:valAx>
      <c:catAx>
        <c:axId val="164733312"/>
        <c:scaling>
          <c:orientation val="minMax"/>
        </c:scaling>
        <c:delete val="1"/>
        <c:axPos val="b"/>
        <c:numFmt formatCode="h:mm:ss;@" sourceLinked="1"/>
        <c:tickLblPos val="none"/>
        <c:crossAx val="164719232"/>
        <c:crosses val="autoZero"/>
        <c:auto val="1"/>
        <c:lblAlgn val="ctr"/>
        <c:lblOffset val="100"/>
      </c:catAx>
    </c:plotArea>
    <c:legend>
      <c:legendPos val="b"/>
    </c:legend>
    <c:plotVisOnly val="1"/>
  </c:chart>
  <c:printSettings>
    <c:headerFooter/>
    <c:pageMargins b="0.75000000000000677" l="0.70000000000000062" r="0.70000000000000062" t="0.750000000000006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Evaluation!$CS$49:$CS$109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39" formatCode="0.000">
                  <c:v>59.887944539388023</c:v>
                </c:pt>
                <c:pt idx="40" formatCode="0.000">
                  <c:v>59.887944539388023</c:v>
                </c:pt>
                <c:pt idx="41" formatCode="0.000">
                  <c:v>59.887944539388023</c:v>
                </c:pt>
                <c:pt idx="42" formatCode="0.000">
                  <c:v>59.887944539388023</c:v>
                </c:pt>
                <c:pt idx="43" formatCode="0.000">
                  <c:v>59.887944539388023</c:v>
                </c:pt>
                <c:pt idx="44" formatCode="0.000">
                  <c:v>59.887944539388023</c:v>
                </c:pt>
                <c:pt idx="45" formatCode="0.000">
                  <c:v>59.887944539388023</c:v>
                </c:pt>
                <c:pt idx="46" formatCode="0.000">
                  <c:v>59.887944539388023</c:v>
                </c:pt>
                <c:pt idx="47" formatCode="0.000">
                  <c:v>59.887944539388023</c:v>
                </c:pt>
                <c:pt idx="48" formatCode="0.000">
                  <c:v>59.887944539388023</c:v>
                </c:pt>
                <c:pt idx="49" formatCode="0.000">
                  <c:v>59.887944539388023</c:v>
                </c:pt>
                <c:pt idx="50" formatCode="0.000">
                  <c:v>59.887944539388023</c:v>
                </c:pt>
                <c:pt idx="51" formatCode="0.000">
                  <c:v>59.887944539388023</c:v>
                </c:pt>
                <c:pt idx="52" formatCode="0.000">
                  <c:v>59.887944539388023</c:v>
                </c:pt>
                <c:pt idx="53" formatCode="0.000">
                  <c:v>59.887944539388023</c:v>
                </c:pt>
                <c:pt idx="54" formatCode="0.000">
                  <c:v>59.887944539388023</c:v>
                </c:pt>
                <c:pt idx="55" formatCode="0.000">
                  <c:v>59.887944539388023</c:v>
                </c:pt>
                <c:pt idx="56" formatCode="0.000">
                  <c:v>59.887944539388023</c:v>
                </c:pt>
              </c:numCache>
            </c:numRef>
          </c:val>
        </c:ser>
        <c:marker val="1"/>
        <c:axId val="164909440"/>
        <c:axId val="164911360"/>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3666.787353515625</c:v>
                </c:pt>
                <c:pt idx="1">
                  <c:v>3666.787353515625</c:v>
                </c:pt>
                <c:pt idx="2">
                  <c:v>3670.45361328125</c:v>
                </c:pt>
                <c:pt idx="3">
                  <c:v>3671.66796875</c:v>
                </c:pt>
                <c:pt idx="4">
                  <c:v>3671.66796875</c:v>
                </c:pt>
                <c:pt idx="5">
                  <c:v>3672.4931640625</c:v>
                </c:pt>
                <c:pt idx="6">
                  <c:v>3672.857421875</c:v>
                </c:pt>
                <c:pt idx="7">
                  <c:v>3672.857421875</c:v>
                </c:pt>
                <c:pt idx="8">
                  <c:v>3672.1640625</c:v>
                </c:pt>
                <c:pt idx="9">
                  <c:v>3669.98291015625</c:v>
                </c:pt>
                <c:pt idx="10">
                  <c:v>3669.98291015625</c:v>
                </c:pt>
                <c:pt idx="11">
                  <c:v>3666.46728515625</c:v>
                </c:pt>
                <c:pt idx="12">
                  <c:v>3661.59912109375</c:v>
                </c:pt>
                <c:pt idx="13">
                  <c:v>3661.59912109375</c:v>
                </c:pt>
                <c:pt idx="14">
                  <c:v>3660.67236328125</c:v>
                </c:pt>
                <c:pt idx="15">
                  <c:v>3649.1904296875</c:v>
                </c:pt>
                <c:pt idx="16">
                  <c:v>3649.1904296875</c:v>
                </c:pt>
                <c:pt idx="17">
                  <c:v>3650.025146484375</c:v>
                </c:pt>
                <c:pt idx="18">
                  <c:v>3649.511962890625</c:v>
                </c:pt>
                <c:pt idx="19">
                  <c:v>3649.511962890625</c:v>
                </c:pt>
                <c:pt idx="20">
                  <c:v>3654.29443359375</c:v>
                </c:pt>
                <c:pt idx="21">
                  <c:v>3651.874267578125</c:v>
                </c:pt>
                <c:pt idx="22">
                  <c:v>3651.874267578125</c:v>
                </c:pt>
                <c:pt idx="23">
                  <c:v>3651.059326171875</c:v>
                </c:pt>
                <c:pt idx="24">
                  <c:v>3648.236328125</c:v>
                </c:pt>
                <c:pt idx="25">
                  <c:v>3648.236328125</c:v>
                </c:pt>
                <c:pt idx="26">
                  <c:v>3645.386962890625</c:v>
                </c:pt>
                <c:pt idx="27">
                  <c:v>3645.44580078125</c:v>
                </c:pt>
                <c:pt idx="28">
                  <c:v>3645.44580078125</c:v>
                </c:pt>
                <c:pt idx="29">
                  <c:v>3640.68212890625</c:v>
                </c:pt>
                <c:pt idx="30">
                  <c:v>3659.46484375</c:v>
                </c:pt>
                <c:pt idx="31">
                  <c:v>3659.46484375</c:v>
                </c:pt>
                <c:pt idx="32">
                  <c:v>3696.3623046875</c:v>
                </c:pt>
                <c:pt idx="33">
                  <c:v>3696.3623046875</c:v>
                </c:pt>
                <c:pt idx="34">
                  <c:v>3734.672607421875</c:v>
                </c:pt>
                <c:pt idx="35">
                  <c:v>3737.15673828125</c:v>
                </c:pt>
                <c:pt idx="36">
                  <c:v>3737.15673828125</c:v>
                </c:pt>
                <c:pt idx="37">
                  <c:v>3766.113037109375</c:v>
                </c:pt>
                <c:pt idx="38">
                  <c:v>3766.19384765625</c:v>
                </c:pt>
                <c:pt idx="39">
                  <c:v>3766.19384765625</c:v>
                </c:pt>
                <c:pt idx="40">
                  <c:v>3769.925048828125</c:v>
                </c:pt>
                <c:pt idx="41">
                  <c:v>3780.62060546875</c:v>
                </c:pt>
                <c:pt idx="42">
                  <c:v>3780.62060546875</c:v>
                </c:pt>
                <c:pt idx="43">
                  <c:v>3782.49951171875</c:v>
                </c:pt>
                <c:pt idx="44">
                  <c:v>3784.9619140625</c:v>
                </c:pt>
                <c:pt idx="45">
                  <c:v>3784.9619140625</c:v>
                </c:pt>
                <c:pt idx="46">
                  <c:v>3784.4189453125</c:v>
                </c:pt>
                <c:pt idx="47">
                  <c:v>3788.072265625</c:v>
                </c:pt>
                <c:pt idx="48">
                  <c:v>3788.072265625</c:v>
                </c:pt>
                <c:pt idx="49">
                  <c:v>3788.868408203125</c:v>
                </c:pt>
                <c:pt idx="50">
                  <c:v>3788.471923828125</c:v>
                </c:pt>
                <c:pt idx="51">
                  <c:v>3788.471923828125</c:v>
                </c:pt>
                <c:pt idx="52">
                  <c:v>3793.074462890625</c:v>
                </c:pt>
                <c:pt idx="53">
                  <c:v>3794.374267578125</c:v>
                </c:pt>
                <c:pt idx="54">
                  <c:v>3794.374267578125</c:v>
                </c:pt>
                <c:pt idx="55">
                  <c:v>3800.427490234375</c:v>
                </c:pt>
                <c:pt idx="56">
                  <c:v>3799.959228515625</c:v>
                </c:pt>
                <c:pt idx="57">
                  <c:v>3799.959228515625</c:v>
                </c:pt>
                <c:pt idx="58">
                  <c:v>3802.925048828125</c:v>
                </c:pt>
                <c:pt idx="59">
                  <c:v>3802.950927734375</c:v>
                </c:pt>
                <c:pt idx="60">
                  <c:v>3802.950927734375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Evaluation!$CT$49:$CT$109</c:f>
              <c:numCache>
                <c:formatCode>General</c:formatCode>
                <c:ptCount val="61"/>
                <c:pt idx="22" formatCode="0.000">
                  <c:v>3647.0458679199219</c:v>
                </c:pt>
                <c:pt idx="23" formatCode="0.000">
                  <c:v>3647.0458679199219</c:v>
                </c:pt>
                <c:pt idx="24" formatCode="0.000">
                  <c:v>3647.0458679199219</c:v>
                </c:pt>
                <c:pt idx="25" formatCode="0.000">
                  <c:v>3647.0458679199219</c:v>
                </c:pt>
                <c:pt idx="26" formatCode="0.000">
                  <c:v>3647.0458679199219</c:v>
                </c:pt>
                <c:pt idx="27" formatCode="0.000">
                  <c:v>3647.0458679199219</c:v>
                </c:pt>
                <c:pt idx="28" formatCode="0.000">
                  <c:v>3647.0458679199219</c:v>
                </c:pt>
                <c:pt idx="29" formatCode="0.000">
                  <c:v>3647.0458679199219</c:v>
                </c:pt>
                <c:pt idx="39" formatCode="0.000">
                  <c:v>3786.5760498046875</c:v>
                </c:pt>
                <c:pt idx="40" formatCode="0.000">
                  <c:v>3786.5760498046875</c:v>
                </c:pt>
                <c:pt idx="41" formatCode="0.000">
                  <c:v>3786.5760498046875</c:v>
                </c:pt>
                <c:pt idx="42" formatCode="0.000">
                  <c:v>3786.5760498046875</c:v>
                </c:pt>
                <c:pt idx="43" formatCode="0.000">
                  <c:v>3786.5760498046875</c:v>
                </c:pt>
                <c:pt idx="44" formatCode="0.000">
                  <c:v>3786.5760498046875</c:v>
                </c:pt>
                <c:pt idx="45" formatCode="0.000">
                  <c:v>3786.5760498046875</c:v>
                </c:pt>
                <c:pt idx="46" formatCode="0.000">
                  <c:v>3786.5760498046875</c:v>
                </c:pt>
                <c:pt idx="47" formatCode="0.000">
                  <c:v>3786.5760498046875</c:v>
                </c:pt>
                <c:pt idx="48" formatCode="0.000">
                  <c:v>3786.5760498046875</c:v>
                </c:pt>
                <c:pt idx="49" formatCode="0.000">
                  <c:v>3786.5760498046875</c:v>
                </c:pt>
                <c:pt idx="50" formatCode="0.000">
                  <c:v>3786.5760498046875</c:v>
                </c:pt>
                <c:pt idx="51" formatCode="0.000">
                  <c:v>3786.5760498046875</c:v>
                </c:pt>
                <c:pt idx="52" formatCode="0.000">
                  <c:v>3786.5760498046875</c:v>
                </c:pt>
                <c:pt idx="53" formatCode="0.000">
                  <c:v>3786.5760498046875</c:v>
                </c:pt>
                <c:pt idx="54" formatCode="0.000">
                  <c:v>3786.5760498046875</c:v>
                </c:pt>
                <c:pt idx="55" formatCode="0.000">
                  <c:v>3786.5760498046875</c:v>
                </c:pt>
                <c:pt idx="56" formatCode="0.000">
                  <c:v>3786.5760498046875</c:v>
                </c:pt>
              </c:numCache>
            </c:numRef>
          </c:val>
        </c:ser>
        <c:ser>
          <c:idx val="4"/>
          <c:order val="4"/>
          <c:tx>
            <c:strRef>
              <c:f>Evaluation!$CV$14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Evaluation!$DD$49:$DD$109</c:f>
              <c:numCache>
                <c:formatCode>General</c:formatCode>
                <c:ptCount val="61"/>
                <c:pt idx="39" formatCode="0.000">
                  <c:v>3717.4261328379312</c:v>
                </c:pt>
                <c:pt idx="40" formatCode="0.000">
                  <c:v>3717.4261328379312</c:v>
                </c:pt>
                <c:pt idx="41" formatCode="0.000">
                  <c:v>3717.4261328379312</c:v>
                </c:pt>
                <c:pt idx="42" formatCode="0.000">
                  <c:v>3717.4261328379312</c:v>
                </c:pt>
                <c:pt idx="43" formatCode="0.000">
                  <c:v>3717.4261328379312</c:v>
                </c:pt>
                <c:pt idx="44" formatCode="0.000">
                  <c:v>3717.4261328379312</c:v>
                </c:pt>
                <c:pt idx="45" formatCode="0.000">
                  <c:v>3717.4261328379312</c:v>
                </c:pt>
                <c:pt idx="46" formatCode="0.000">
                  <c:v>3717.4261328379312</c:v>
                </c:pt>
                <c:pt idx="47" formatCode="0.000">
                  <c:v>3717.4261328379312</c:v>
                </c:pt>
                <c:pt idx="48" formatCode="0.000">
                  <c:v>3717.4261328379312</c:v>
                </c:pt>
                <c:pt idx="49" formatCode="0.000">
                  <c:v>3717.4261328379312</c:v>
                </c:pt>
                <c:pt idx="50" formatCode="0.000">
                  <c:v>3717.4261328379312</c:v>
                </c:pt>
                <c:pt idx="51" formatCode="0.000">
                  <c:v>3717.4261328379312</c:v>
                </c:pt>
                <c:pt idx="52" formatCode="0.000">
                  <c:v>3717.4261328379312</c:v>
                </c:pt>
                <c:pt idx="53" formatCode="0.000">
                  <c:v>3717.4261328379312</c:v>
                </c:pt>
                <c:pt idx="54" formatCode="0.000">
                  <c:v>3717.4261328379312</c:v>
                </c:pt>
                <c:pt idx="55" formatCode="0.000">
                  <c:v>3717.4261328379312</c:v>
                </c:pt>
                <c:pt idx="56" formatCode="0.000">
                  <c:v>3717.4261328379312</c:v>
                </c:pt>
              </c:numCache>
            </c:numRef>
          </c:val>
        </c:ser>
        <c:marker val="1"/>
        <c:axId val="164923264"/>
        <c:axId val="164921728"/>
      </c:lineChart>
      <c:catAx>
        <c:axId val="164909440"/>
        <c:scaling>
          <c:orientation val="minMax"/>
        </c:scaling>
        <c:axPos val="b"/>
        <c:majorGridlines/>
        <c:numFmt formatCode="h:mm:ss;@" sourceLinked="1"/>
        <c:majorTickMark val="none"/>
        <c:tickLblPos val="nextTo"/>
        <c:crossAx val="164911360"/>
        <c:crosses val="autoZero"/>
        <c:auto val="1"/>
        <c:lblAlgn val="ctr"/>
        <c:lblOffset val="100"/>
        <c:tickLblSkip val="5"/>
        <c:tickMarkSkip val="5"/>
      </c:catAx>
      <c:valAx>
        <c:axId val="164911360"/>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4909440"/>
        <c:crosses val="autoZero"/>
        <c:crossBetween val="midCat"/>
        <c:majorUnit val="2.0000000000000011E-2"/>
      </c:valAx>
      <c:valAx>
        <c:axId val="164921728"/>
        <c:scaling>
          <c:orientation val="minMax"/>
        </c:scaling>
        <c:axPos val="r"/>
        <c:numFmt formatCode="0.0" sourceLinked="0"/>
        <c:tickLblPos val="nextTo"/>
        <c:crossAx val="164923264"/>
        <c:crosses val="max"/>
        <c:crossBetween val="between"/>
      </c:valAx>
      <c:catAx>
        <c:axId val="164923264"/>
        <c:scaling>
          <c:orientation val="minMax"/>
        </c:scaling>
        <c:delete val="1"/>
        <c:axPos val="b"/>
        <c:numFmt formatCode="h:mm:ss;@" sourceLinked="1"/>
        <c:tickLblPos val="none"/>
        <c:crossAx val="164921728"/>
        <c:crosses val="autoZero"/>
        <c:auto val="1"/>
        <c:lblAlgn val="ctr"/>
        <c:lblOffset val="100"/>
      </c:catAx>
    </c:plotArea>
    <c:legend>
      <c:legendPos val="b"/>
    </c:legend>
    <c:plotVisOnly val="1"/>
  </c:chart>
  <c:printSettings>
    <c:headerFooter/>
    <c:pageMargins b="0.75000000000000699" l="0.70000000000000062" r="0.70000000000000062" t="0.7500000000000069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style val="8"/>
  <c:chart>
    <c:title>
      <c:tx>
        <c:strRef>
          <c:f>Evaluation!$K$1</c:f>
          <c:strCache>
            <c:ptCount val="1"/>
            <c:pt idx="0">
              <c:v>Balancing Authority</c:v>
            </c:pt>
          </c:strCache>
        </c:strRef>
      </c:tx>
      <c:layout>
        <c:manualLayout>
          <c:xMode val="edge"/>
          <c:yMode val="edge"/>
          <c:x val="0.31207323107372587"/>
          <c:y val="1.3297874661074361E-2"/>
        </c:manualLayout>
      </c:layout>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Evaluation!$C$49:$C$109</c:f>
              <c:numCache>
                <c:formatCode>General</c:formatCode>
                <c:ptCount val="6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numCache>
            </c:numRef>
          </c:val>
        </c:ser>
        <c:ser>
          <c:idx val="2"/>
          <c:order val="2"/>
          <c:tx>
            <c:strRef>
              <c:f>Evaluation!$E$40:$E$41</c:f>
              <c:strCache>
                <c:ptCount val="1"/>
                <c:pt idx="0">
                  <c:v>Average Frequency</c:v>
                </c:pt>
              </c:strCache>
            </c:strRef>
          </c:tx>
          <c:val>
            <c:numRef>
              <c:f>Evaluation!$DG$49:$DG$109</c:f>
              <c:numCache>
                <c:formatCode>General</c:formatCode>
                <c:ptCount val="61"/>
                <c:pt idx="22" formatCode="0.000">
                  <c:v>60.041749954223633</c:v>
                </c:pt>
                <c:pt idx="23" formatCode="0.000">
                  <c:v>60.041749954223633</c:v>
                </c:pt>
                <c:pt idx="24" formatCode="0.000">
                  <c:v>60.041749954223633</c:v>
                </c:pt>
                <c:pt idx="25" formatCode="0.000">
                  <c:v>60.041749954223633</c:v>
                </c:pt>
                <c:pt idx="26" formatCode="0.000">
                  <c:v>60.041749954223633</c:v>
                </c:pt>
                <c:pt idx="27" formatCode="0.000">
                  <c:v>60.041749954223633</c:v>
                </c:pt>
                <c:pt idx="28" formatCode="0.000">
                  <c:v>60.041749954223633</c:v>
                </c:pt>
                <c:pt idx="29" formatCode="0.000">
                  <c:v>60.041749954223633</c:v>
                </c:pt>
                <c:pt idx="40" formatCode="0.000">
                  <c:v>59.888705982881433</c:v>
                </c:pt>
                <c:pt idx="41" formatCode="0.000">
                  <c:v>59.888705982881433</c:v>
                </c:pt>
                <c:pt idx="42" formatCode="0.000">
                  <c:v>59.888705982881433</c:v>
                </c:pt>
                <c:pt idx="43" formatCode="0.000">
                  <c:v>59.888705982881433</c:v>
                </c:pt>
                <c:pt idx="44" formatCode="0.000">
                  <c:v>59.888705982881433</c:v>
                </c:pt>
                <c:pt idx="45" formatCode="0.000">
                  <c:v>59.888705982881433</c:v>
                </c:pt>
                <c:pt idx="46" formatCode="0.000">
                  <c:v>59.888705982881433</c:v>
                </c:pt>
                <c:pt idx="47" formatCode="0.000">
                  <c:v>59.888705982881433</c:v>
                </c:pt>
                <c:pt idx="48" formatCode="0.000">
                  <c:v>59.888705982881433</c:v>
                </c:pt>
                <c:pt idx="49" formatCode="0.000">
                  <c:v>59.888705982881433</c:v>
                </c:pt>
                <c:pt idx="50" formatCode="0.000">
                  <c:v>59.888705982881433</c:v>
                </c:pt>
                <c:pt idx="51" formatCode="0.000">
                  <c:v>59.888705982881433</c:v>
                </c:pt>
                <c:pt idx="52" formatCode="0.000">
                  <c:v>59.888705982881433</c:v>
                </c:pt>
                <c:pt idx="53" formatCode="0.000">
                  <c:v>59.888705982881433</c:v>
                </c:pt>
                <c:pt idx="54" formatCode="0.000">
                  <c:v>59.888705982881433</c:v>
                </c:pt>
                <c:pt idx="55" formatCode="0.000">
                  <c:v>59.888705982881433</c:v>
                </c:pt>
                <c:pt idx="56" formatCode="0.000">
                  <c:v>59.888705982881433</c:v>
                </c:pt>
              </c:numCache>
            </c:numRef>
          </c:val>
        </c:ser>
        <c:marker val="1"/>
        <c:axId val="165038336"/>
        <c:axId val="165044608"/>
      </c:lineChart>
      <c:lineChart>
        <c:grouping val="standard"/>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numCache>
            </c:numRef>
          </c:cat>
          <c:val>
            <c:numRef>
              <c:f>Evaluation!$D$49:$D$109</c:f>
              <c:numCache>
                <c:formatCode>0.000</c:formatCode>
                <c:ptCount val="61"/>
                <c:pt idx="0">
                  <c:v>3666.787353515625</c:v>
                </c:pt>
                <c:pt idx="1">
                  <c:v>3666.787353515625</c:v>
                </c:pt>
                <c:pt idx="2">
                  <c:v>3670.45361328125</c:v>
                </c:pt>
                <c:pt idx="3">
                  <c:v>3671.66796875</c:v>
                </c:pt>
                <c:pt idx="4">
                  <c:v>3671.66796875</c:v>
                </c:pt>
                <c:pt idx="5">
                  <c:v>3672.4931640625</c:v>
                </c:pt>
                <c:pt idx="6">
                  <c:v>3672.857421875</c:v>
                </c:pt>
                <c:pt idx="7">
                  <c:v>3672.857421875</c:v>
                </c:pt>
                <c:pt idx="8">
                  <c:v>3672.1640625</c:v>
                </c:pt>
                <c:pt idx="9">
                  <c:v>3669.98291015625</c:v>
                </c:pt>
                <c:pt idx="10">
                  <c:v>3669.98291015625</c:v>
                </c:pt>
                <c:pt idx="11">
                  <c:v>3666.46728515625</c:v>
                </c:pt>
                <c:pt idx="12">
                  <c:v>3661.59912109375</c:v>
                </c:pt>
                <c:pt idx="13">
                  <c:v>3661.59912109375</c:v>
                </c:pt>
                <c:pt idx="14">
                  <c:v>3660.67236328125</c:v>
                </c:pt>
                <c:pt idx="15">
                  <c:v>3649.1904296875</c:v>
                </c:pt>
                <c:pt idx="16">
                  <c:v>3649.1904296875</c:v>
                </c:pt>
                <c:pt idx="17">
                  <c:v>3650.025146484375</c:v>
                </c:pt>
                <c:pt idx="18">
                  <c:v>3649.511962890625</c:v>
                </c:pt>
                <c:pt idx="19">
                  <c:v>3649.511962890625</c:v>
                </c:pt>
                <c:pt idx="20">
                  <c:v>3654.29443359375</c:v>
                </c:pt>
                <c:pt idx="21">
                  <c:v>3651.874267578125</c:v>
                </c:pt>
                <c:pt idx="22">
                  <c:v>3651.874267578125</c:v>
                </c:pt>
                <c:pt idx="23">
                  <c:v>3651.059326171875</c:v>
                </c:pt>
                <c:pt idx="24">
                  <c:v>3648.236328125</c:v>
                </c:pt>
                <c:pt idx="25">
                  <c:v>3648.236328125</c:v>
                </c:pt>
                <c:pt idx="26">
                  <c:v>3645.386962890625</c:v>
                </c:pt>
                <c:pt idx="27">
                  <c:v>3645.44580078125</c:v>
                </c:pt>
                <c:pt idx="28">
                  <c:v>3645.44580078125</c:v>
                </c:pt>
                <c:pt idx="29">
                  <c:v>3640.68212890625</c:v>
                </c:pt>
                <c:pt idx="30">
                  <c:v>3659.46484375</c:v>
                </c:pt>
                <c:pt idx="31">
                  <c:v>3659.46484375</c:v>
                </c:pt>
                <c:pt idx="32">
                  <c:v>3696.3623046875</c:v>
                </c:pt>
                <c:pt idx="33">
                  <c:v>3696.3623046875</c:v>
                </c:pt>
                <c:pt idx="34">
                  <c:v>3734.672607421875</c:v>
                </c:pt>
                <c:pt idx="35">
                  <c:v>3737.15673828125</c:v>
                </c:pt>
                <c:pt idx="36">
                  <c:v>3737.15673828125</c:v>
                </c:pt>
                <c:pt idx="37">
                  <c:v>3766.113037109375</c:v>
                </c:pt>
                <c:pt idx="38">
                  <c:v>3766.19384765625</c:v>
                </c:pt>
                <c:pt idx="39">
                  <c:v>3766.19384765625</c:v>
                </c:pt>
                <c:pt idx="40">
                  <c:v>3769.925048828125</c:v>
                </c:pt>
                <c:pt idx="41">
                  <c:v>3780.62060546875</c:v>
                </c:pt>
                <c:pt idx="42">
                  <c:v>3780.62060546875</c:v>
                </c:pt>
                <c:pt idx="43">
                  <c:v>3782.49951171875</c:v>
                </c:pt>
                <c:pt idx="44">
                  <c:v>3784.9619140625</c:v>
                </c:pt>
                <c:pt idx="45">
                  <c:v>3784.9619140625</c:v>
                </c:pt>
                <c:pt idx="46">
                  <c:v>3784.4189453125</c:v>
                </c:pt>
                <c:pt idx="47">
                  <c:v>3788.072265625</c:v>
                </c:pt>
                <c:pt idx="48">
                  <c:v>3788.072265625</c:v>
                </c:pt>
                <c:pt idx="49">
                  <c:v>3788.868408203125</c:v>
                </c:pt>
                <c:pt idx="50">
                  <c:v>3788.471923828125</c:v>
                </c:pt>
                <c:pt idx="51">
                  <c:v>3788.471923828125</c:v>
                </c:pt>
                <c:pt idx="52">
                  <c:v>3793.074462890625</c:v>
                </c:pt>
                <c:pt idx="53">
                  <c:v>3794.374267578125</c:v>
                </c:pt>
                <c:pt idx="54">
                  <c:v>3794.374267578125</c:v>
                </c:pt>
                <c:pt idx="55">
                  <c:v>3800.427490234375</c:v>
                </c:pt>
                <c:pt idx="56">
                  <c:v>3799.959228515625</c:v>
                </c:pt>
                <c:pt idx="57">
                  <c:v>3799.959228515625</c:v>
                </c:pt>
                <c:pt idx="58">
                  <c:v>3802.925048828125</c:v>
                </c:pt>
                <c:pt idx="59">
                  <c:v>3802.950927734375</c:v>
                </c:pt>
                <c:pt idx="60">
                  <c:v>3802.950927734375</c:v>
                </c:pt>
              </c:numCache>
            </c:numRef>
          </c:val>
        </c:ser>
        <c:ser>
          <c:idx val="3"/>
          <c:order val="3"/>
          <c:tx>
            <c:strRef>
              <c:f>Evaluation!$F$40:$F$41</c:f>
              <c:strCache>
                <c:ptCount val="1"/>
                <c:pt idx="0">
                  <c:v>Average 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val>
            <c:numRef>
              <c:f>Evaluation!$DH$49:$DH$109</c:f>
              <c:numCache>
                <c:formatCode>General</c:formatCode>
                <c:ptCount val="61"/>
                <c:pt idx="22" formatCode="0.000">
                  <c:v>3647.0458679199219</c:v>
                </c:pt>
                <c:pt idx="23" formatCode="0.000">
                  <c:v>3647.0458679199219</c:v>
                </c:pt>
                <c:pt idx="24" formatCode="0.000">
                  <c:v>3647.0458679199219</c:v>
                </c:pt>
                <c:pt idx="25" formatCode="0.000">
                  <c:v>3647.0458679199219</c:v>
                </c:pt>
                <c:pt idx="26" formatCode="0.000">
                  <c:v>3647.0458679199219</c:v>
                </c:pt>
                <c:pt idx="27" formatCode="0.000">
                  <c:v>3647.0458679199219</c:v>
                </c:pt>
                <c:pt idx="28" formatCode="0.000">
                  <c:v>3647.0458679199219</c:v>
                </c:pt>
                <c:pt idx="29" formatCode="0.000">
                  <c:v>3647.0458679199219</c:v>
                </c:pt>
                <c:pt idx="40" formatCode="0.000">
                  <c:v>3787.7750028722426</c:v>
                </c:pt>
                <c:pt idx="41" formatCode="0.000">
                  <c:v>3787.7750028722426</c:v>
                </c:pt>
                <c:pt idx="42" formatCode="0.000">
                  <c:v>3787.7750028722426</c:v>
                </c:pt>
                <c:pt idx="43" formatCode="0.000">
                  <c:v>3787.7750028722426</c:v>
                </c:pt>
                <c:pt idx="44" formatCode="0.000">
                  <c:v>3787.7750028722426</c:v>
                </c:pt>
                <c:pt idx="45" formatCode="0.000">
                  <c:v>3787.7750028722426</c:v>
                </c:pt>
                <c:pt idx="46" formatCode="0.000">
                  <c:v>3787.7750028722426</c:v>
                </c:pt>
                <c:pt idx="47" formatCode="0.000">
                  <c:v>3787.7750028722426</c:v>
                </c:pt>
                <c:pt idx="48" formatCode="0.000">
                  <c:v>3787.7750028722426</c:v>
                </c:pt>
                <c:pt idx="49" formatCode="0.000">
                  <c:v>3787.7750028722426</c:v>
                </c:pt>
                <c:pt idx="50" formatCode="0.000">
                  <c:v>3787.7750028722426</c:v>
                </c:pt>
                <c:pt idx="51" formatCode="0.000">
                  <c:v>3787.7750028722426</c:v>
                </c:pt>
                <c:pt idx="52" formatCode="0.000">
                  <c:v>3787.7750028722426</c:v>
                </c:pt>
                <c:pt idx="53" formatCode="0.000">
                  <c:v>3787.7750028722426</c:v>
                </c:pt>
                <c:pt idx="54" formatCode="0.000">
                  <c:v>3787.7750028722426</c:v>
                </c:pt>
                <c:pt idx="55" formatCode="0.000">
                  <c:v>3787.7750028722426</c:v>
                </c:pt>
                <c:pt idx="56" formatCode="0.000">
                  <c:v>3787.7750028722426</c:v>
                </c:pt>
              </c:numCache>
            </c:numRef>
          </c:val>
        </c:ser>
        <c:ser>
          <c:idx val="4"/>
          <c:order val="4"/>
          <c:tx>
            <c:strRef>
              <c:f>Evaluation!$DJ$14</c:f>
              <c:strCache>
                <c:ptCount val="1"/>
                <c:pt idx="0">
                  <c:v>EPFR for FRO Adjusted</c:v>
                </c:pt>
              </c:strCache>
            </c:strRef>
          </c:tx>
          <c:spPr>
            <a:ln>
              <a:solidFill>
                <a:srgbClr val="00B050"/>
              </a:solidFill>
            </a:ln>
          </c:spPr>
          <c:marker>
            <c:spPr>
              <a:solidFill>
                <a:srgbClr val="00B050"/>
              </a:solidFill>
              <a:ln>
                <a:solidFill>
                  <a:srgbClr val="00B050"/>
                </a:solidFill>
              </a:ln>
            </c:spPr>
          </c:marker>
          <c:val>
            <c:numRef>
              <c:f>Evaluation!$DR$49:$DR$109</c:f>
              <c:numCache>
                <c:formatCode>General</c:formatCode>
                <c:ptCount val="61"/>
                <c:pt idx="40" formatCode="0.000">
                  <c:v>3716.9522677028881</c:v>
                </c:pt>
                <c:pt idx="41" formatCode="0.000">
                  <c:v>3716.9522677028881</c:v>
                </c:pt>
                <c:pt idx="42" formatCode="0.000">
                  <c:v>3716.9522677028881</c:v>
                </c:pt>
                <c:pt idx="43" formatCode="0.000">
                  <c:v>3716.9522677028881</c:v>
                </c:pt>
                <c:pt idx="44" formatCode="0.000">
                  <c:v>3716.9522677028881</c:v>
                </c:pt>
                <c:pt idx="45" formatCode="0.000">
                  <c:v>3716.9522677028881</c:v>
                </c:pt>
                <c:pt idx="46" formatCode="0.000">
                  <c:v>3716.9522677028881</c:v>
                </c:pt>
                <c:pt idx="47" formatCode="0.000">
                  <c:v>3716.9522677028881</c:v>
                </c:pt>
                <c:pt idx="48" formatCode="0.000">
                  <c:v>3716.9522677028881</c:v>
                </c:pt>
                <c:pt idx="49" formatCode="0.000">
                  <c:v>3716.9522677028881</c:v>
                </c:pt>
                <c:pt idx="50" formatCode="0.000">
                  <c:v>3716.9522677028881</c:v>
                </c:pt>
                <c:pt idx="51" formatCode="0.000">
                  <c:v>3716.9522677028881</c:v>
                </c:pt>
                <c:pt idx="52" formatCode="0.000">
                  <c:v>3716.9522677028881</c:v>
                </c:pt>
                <c:pt idx="53" formatCode="0.000">
                  <c:v>3716.9522677028881</c:v>
                </c:pt>
                <c:pt idx="54" formatCode="0.000">
                  <c:v>3716.9522677028881</c:v>
                </c:pt>
                <c:pt idx="55" formatCode="0.000">
                  <c:v>3716.9522677028881</c:v>
                </c:pt>
                <c:pt idx="56" formatCode="0.000">
                  <c:v>3716.9522677028881</c:v>
                </c:pt>
              </c:numCache>
            </c:numRef>
          </c:val>
        </c:ser>
        <c:marker val="1"/>
        <c:axId val="165048320"/>
        <c:axId val="165046528"/>
      </c:lineChart>
      <c:catAx>
        <c:axId val="165038336"/>
        <c:scaling>
          <c:orientation val="minMax"/>
        </c:scaling>
        <c:axPos val="b"/>
        <c:majorGridlines/>
        <c:numFmt formatCode="h:mm:ss;@" sourceLinked="1"/>
        <c:majorTickMark val="none"/>
        <c:tickLblPos val="nextTo"/>
        <c:crossAx val="165044608"/>
        <c:crosses val="autoZero"/>
        <c:auto val="1"/>
        <c:lblAlgn val="ctr"/>
        <c:lblOffset val="100"/>
        <c:tickLblSkip val="5"/>
        <c:tickMarkSkip val="5"/>
      </c:catAx>
      <c:valAx>
        <c:axId val="165044608"/>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5038336"/>
        <c:crosses val="autoZero"/>
        <c:crossBetween val="midCat"/>
        <c:majorUnit val="2.0000000000000011E-2"/>
      </c:valAx>
      <c:valAx>
        <c:axId val="165046528"/>
        <c:scaling>
          <c:orientation val="minMax"/>
        </c:scaling>
        <c:axPos val="r"/>
        <c:numFmt formatCode="0.0" sourceLinked="0"/>
        <c:tickLblPos val="nextTo"/>
        <c:crossAx val="165048320"/>
        <c:crosses val="max"/>
        <c:crossBetween val="between"/>
      </c:valAx>
      <c:catAx>
        <c:axId val="165048320"/>
        <c:scaling>
          <c:orientation val="minMax"/>
        </c:scaling>
        <c:delete val="1"/>
        <c:axPos val="b"/>
        <c:numFmt formatCode="h:mm:ss;@" sourceLinked="1"/>
        <c:tickLblPos val="none"/>
        <c:crossAx val="165046528"/>
        <c:crosses val="autoZero"/>
        <c:auto val="1"/>
        <c:lblAlgn val="ctr"/>
        <c:lblOffset val="100"/>
      </c:catAx>
    </c:plotArea>
    <c:legend>
      <c:legendPos val="b"/>
    </c:legend>
    <c:plotVisOnly val="1"/>
  </c:chart>
  <c:printSettings>
    <c:headerFooter/>
    <c:pageMargins b="0.75000000000000611" l="0.70000000000000062" r="0.70000000000000062" t="0.750000000000006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5243520"/>
        <c:axId val="165249792"/>
      </c:lineChart>
      <c:lineChart>
        <c:grouping val="standard"/>
        <c:ser>
          <c:idx val="1"/>
          <c:order val="1"/>
          <c:tx>
            <c:strRef>
              <c:f>Evaluation!$D$40:$D$41</c:f>
              <c:strCache>
                <c:ptCount val="1"/>
                <c:pt idx="0">
                  <c:v>Interchange MW</c:v>
                </c:pt>
              </c:strCache>
            </c:strRef>
          </c:tx>
          <c:spPr>
            <a:ln>
              <a:solidFill>
                <a:schemeClr val="tx2">
                  <a:lumMod val="75000"/>
                </a:schemeClr>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Evaluation!$D$49:$D$529</c:f>
              <c:numCache>
                <c:formatCode>0.000</c:formatCode>
                <c:ptCount val="481"/>
                <c:pt idx="0">
                  <c:v>3666.787353515625</c:v>
                </c:pt>
                <c:pt idx="1">
                  <c:v>3666.787353515625</c:v>
                </c:pt>
                <c:pt idx="2">
                  <c:v>3670.45361328125</c:v>
                </c:pt>
                <c:pt idx="3">
                  <c:v>3671.66796875</c:v>
                </c:pt>
                <c:pt idx="4">
                  <c:v>3671.66796875</c:v>
                </c:pt>
                <c:pt idx="5">
                  <c:v>3672.4931640625</c:v>
                </c:pt>
                <c:pt idx="6">
                  <c:v>3672.857421875</c:v>
                </c:pt>
                <c:pt idx="7">
                  <c:v>3672.857421875</c:v>
                </c:pt>
                <c:pt idx="8">
                  <c:v>3672.1640625</c:v>
                </c:pt>
                <c:pt idx="9">
                  <c:v>3669.98291015625</c:v>
                </c:pt>
                <c:pt idx="10">
                  <c:v>3669.98291015625</c:v>
                </c:pt>
                <c:pt idx="11">
                  <c:v>3666.46728515625</c:v>
                </c:pt>
                <c:pt idx="12">
                  <c:v>3661.59912109375</c:v>
                </c:pt>
                <c:pt idx="13">
                  <c:v>3661.59912109375</c:v>
                </c:pt>
                <c:pt idx="14">
                  <c:v>3660.67236328125</c:v>
                </c:pt>
                <c:pt idx="15">
                  <c:v>3649.1904296875</c:v>
                </c:pt>
                <c:pt idx="16">
                  <c:v>3649.1904296875</c:v>
                </c:pt>
                <c:pt idx="17">
                  <c:v>3650.025146484375</c:v>
                </c:pt>
                <c:pt idx="18">
                  <c:v>3649.511962890625</c:v>
                </c:pt>
                <c:pt idx="19">
                  <c:v>3649.511962890625</c:v>
                </c:pt>
                <c:pt idx="20">
                  <c:v>3654.29443359375</c:v>
                </c:pt>
                <c:pt idx="21">
                  <c:v>3651.874267578125</c:v>
                </c:pt>
                <c:pt idx="22">
                  <c:v>3651.874267578125</c:v>
                </c:pt>
                <c:pt idx="23">
                  <c:v>3651.059326171875</c:v>
                </c:pt>
                <c:pt idx="24">
                  <c:v>3648.236328125</c:v>
                </c:pt>
                <c:pt idx="25">
                  <c:v>3648.236328125</c:v>
                </c:pt>
                <c:pt idx="26">
                  <c:v>3645.386962890625</c:v>
                </c:pt>
                <c:pt idx="27">
                  <c:v>3645.44580078125</c:v>
                </c:pt>
                <c:pt idx="28">
                  <c:v>3645.44580078125</c:v>
                </c:pt>
                <c:pt idx="29">
                  <c:v>3640.68212890625</c:v>
                </c:pt>
                <c:pt idx="30">
                  <c:v>3659.46484375</c:v>
                </c:pt>
                <c:pt idx="31">
                  <c:v>3659.46484375</c:v>
                </c:pt>
                <c:pt idx="32">
                  <c:v>3696.3623046875</c:v>
                </c:pt>
                <c:pt idx="33">
                  <c:v>3696.3623046875</c:v>
                </c:pt>
                <c:pt idx="34">
                  <c:v>3734.672607421875</c:v>
                </c:pt>
                <c:pt idx="35">
                  <c:v>3737.15673828125</c:v>
                </c:pt>
                <c:pt idx="36">
                  <c:v>3737.15673828125</c:v>
                </c:pt>
                <c:pt idx="37">
                  <c:v>3766.113037109375</c:v>
                </c:pt>
                <c:pt idx="38">
                  <c:v>3766.19384765625</c:v>
                </c:pt>
                <c:pt idx="39">
                  <c:v>3766.19384765625</c:v>
                </c:pt>
                <c:pt idx="40">
                  <c:v>3769.925048828125</c:v>
                </c:pt>
                <c:pt idx="41">
                  <c:v>3780.62060546875</c:v>
                </c:pt>
                <c:pt idx="42">
                  <c:v>3780.62060546875</c:v>
                </c:pt>
                <c:pt idx="43">
                  <c:v>3782.49951171875</c:v>
                </c:pt>
                <c:pt idx="44">
                  <c:v>3784.9619140625</c:v>
                </c:pt>
                <c:pt idx="45">
                  <c:v>3784.9619140625</c:v>
                </c:pt>
                <c:pt idx="46">
                  <c:v>3784.4189453125</c:v>
                </c:pt>
                <c:pt idx="47">
                  <c:v>3788.072265625</c:v>
                </c:pt>
                <c:pt idx="48">
                  <c:v>3788.072265625</c:v>
                </c:pt>
                <c:pt idx="49">
                  <c:v>3788.868408203125</c:v>
                </c:pt>
                <c:pt idx="50">
                  <c:v>3788.471923828125</c:v>
                </c:pt>
                <c:pt idx="51">
                  <c:v>3788.471923828125</c:v>
                </c:pt>
                <c:pt idx="52">
                  <c:v>3793.074462890625</c:v>
                </c:pt>
                <c:pt idx="53">
                  <c:v>3794.374267578125</c:v>
                </c:pt>
                <c:pt idx="54">
                  <c:v>3794.374267578125</c:v>
                </c:pt>
                <c:pt idx="55">
                  <c:v>3800.427490234375</c:v>
                </c:pt>
                <c:pt idx="56">
                  <c:v>3799.959228515625</c:v>
                </c:pt>
                <c:pt idx="57">
                  <c:v>3799.959228515625</c:v>
                </c:pt>
                <c:pt idx="58">
                  <c:v>3802.925048828125</c:v>
                </c:pt>
                <c:pt idx="59">
                  <c:v>3802.950927734375</c:v>
                </c:pt>
                <c:pt idx="60">
                  <c:v>3802.950927734375</c:v>
                </c:pt>
                <c:pt idx="61">
                  <c:v>3805.49609375</c:v>
                </c:pt>
                <c:pt idx="62">
                  <c:v>3805.61669921875</c:v>
                </c:pt>
                <c:pt idx="63">
                  <c:v>3805.61669921875</c:v>
                </c:pt>
                <c:pt idx="64">
                  <c:v>3811.5029296875</c:v>
                </c:pt>
                <c:pt idx="65">
                  <c:v>3814.8623046875</c:v>
                </c:pt>
                <c:pt idx="66">
                  <c:v>3814.8623046875</c:v>
                </c:pt>
                <c:pt idx="67">
                  <c:v>3825.642578125</c:v>
                </c:pt>
                <c:pt idx="68">
                  <c:v>3826.05322265625</c:v>
                </c:pt>
                <c:pt idx="69">
                  <c:v>3826.05322265625</c:v>
                </c:pt>
                <c:pt idx="70">
                  <c:v>3827.52392578125</c:v>
                </c:pt>
                <c:pt idx="71">
                  <c:v>3826.753173828125</c:v>
                </c:pt>
                <c:pt idx="72">
                  <c:v>3826.753173828125</c:v>
                </c:pt>
                <c:pt idx="73">
                  <c:v>3826.45361328125</c:v>
                </c:pt>
                <c:pt idx="74">
                  <c:v>3825.71337890625</c:v>
                </c:pt>
                <c:pt idx="75">
                  <c:v>3825.71337890625</c:v>
                </c:pt>
                <c:pt idx="76">
                  <c:v>3822.50537109375</c:v>
                </c:pt>
                <c:pt idx="77">
                  <c:v>3819.0810546875</c:v>
                </c:pt>
                <c:pt idx="78">
                  <c:v>3819.0810546875</c:v>
                </c:pt>
                <c:pt idx="79">
                  <c:v>3816.814697265625</c:v>
                </c:pt>
                <c:pt idx="80">
                  <c:v>3815.009765625</c:v>
                </c:pt>
                <c:pt idx="81">
                  <c:v>3815.009765625</c:v>
                </c:pt>
                <c:pt idx="82">
                  <c:v>3811.83837890625</c:v>
                </c:pt>
                <c:pt idx="83">
                  <c:v>3809.65185546875</c:v>
                </c:pt>
                <c:pt idx="84">
                  <c:v>3809.65185546875</c:v>
                </c:pt>
                <c:pt idx="85">
                  <c:v>3805.59326171875</c:v>
                </c:pt>
                <c:pt idx="86">
                  <c:v>3804.1884765625</c:v>
                </c:pt>
                <c:pt idx="87">
                  <c:v>3804.1884765625</c:v>
                </c:pt>
                <c:pt idx="88">
                  <c:v>3793.97509765625</c:v>
                </c:pt>
                <c:pt idx="89">
                  <c:v>3792.16943359375</c:v>
                </c:pt>
                <c:pt idx="90">
                  <c:v>3792.16943359375</c:v>
                </c:pt>
                <c:pt idx="91">
                  <c:v>3789.53369140625</c:v>
                </c:pt>
                <c:pt idx="92">
                  <c:v>3788.132080078125</c:v>
                </c:pt>
                <c:pt idx="93">
                  <c:v>3788.132080078125</c:v>
                </c:pt>
                <c:pt idx="94">
                  <c:v>3783.0283203125</c:v>
                </c:pt>
                <c:pt idx="95">
                  <c:v>3781.701171875</c:v>
                </c:pt>
                <c:pt idx="96">
                  <c:v>3781.701171875</c:v>
                </c:pt>
                <c:pt idx="97">
                  <c:v>3775.635498046875</c:v>
                </c:pt>
                <c:pt idx="98">
                  <c:v>3774.604248046875</c:v>
                </c:pt>
                <c:pt idx="99">
                  <c:v>3774.604248046875</c:v>
                </c:pt>
                <c:pt idx="100">
                  <c:v>3773.957763671875</c:v>
                </c:pt>
                <c:pt idx="101">
                  <c:v>3772.722412109375</c:v>
                </c:pt>
                <c:pt idx="102">
                  <c:v>3772.722412109375</c:v>
                </c:pt>
                <c:pt idx="103">
                  <c:v>3769.629638671875</c:v>
                </c:pt>
                <c:pt idx="104">
                  <c:v>3768.70703125</c:v>
                </c:pt>
                <c:pt idx="105">
                  <c:v>3768.70703125</c:v>
                </c:pt>
                <c:pt idx="106">
                  <c:v>3767.02099609375</c:v>
                </c:pt>
                <c:pt idx="107">
                  <c:v>3767.407958984375</c:v>
                </c:pt>
                <c:pt idx="108">
                  <c:v>3767.407958984375</c:v>
                </c:pt>
                <c:pt idx="109">
                  <c:v>3766.259033203125</c:v>
                </c:pt>
                <c:pt idx="110">
                  <c:v>3765.671630859375</c:v>
                </c:pt>
                <c:pt idx="111">
                  <c:v>3765.671630859375</c:v>
                </c:pt>
                <c:pt idx="112">
                  <c:v>3766.12255859375</c:v>
                </c:pt>
                <c:pt idx="113">
                  <c:v>3765.10498046875</c:v>
                </c:pt>
                <c:pt idx="114">
                  <c:v>3765.10498046875</c:v>
                </c:pt>
                <c:pt idx="115">
                  <c:v>3758.38720703125</c:v>
                </c:pt>
                <c:pt idx="116">
                  <c:v>3753.92236328125</c:v>
                </c:pt>
                <c:pt idx="117">
                  <c:v>3753.92236328125</c:v>
                </c:pt>
                <c:pt idx="118">
                  <c:v>3746.888671875</c:v>
                </c:pt>
                <c:pt idx="119">
                  <c:v>3747.87548828125</c:v>
                </c:pt>
                <c:pt idx="120">
                  <c:v>3747.87548828125</c:v>
                </c:pt>
                <c:pt idx="121">
                  <c:v>3748.6611328125</c:v>
                </c:pt>
                <c:pt idx="122">
                  <c:v>3746.7060546875</c:v>
                </c:pt>
                <c:pt idx="123">
                  <c:v>3746.7060546875</c:v>
                </c:pt>
                <c:pt idx="124">
                  <c:v>3742.741455078125</c:v>
                </c:pt>
                <c:pt idx="125">
                  <c:v>3740.259033203125</c:v>
                </c:pt>
                <c:pt idx="126">
                  <c:v>3740.259033203125</c:v>
                </c:pt>
                <c:pt idx="127">
                  <c:v>3731.382080078125</c:v>
                </c:pt>
                <c:pt idx="128">
                  <c:v>3727.83837890625</c:v>
                </c:pt>
                <c:pt idx="129">
                  <c:v>3727.83837890625</c:v>
                </c:pt>
                <c:pt idx="130">
                  <c:v>3722.64892578125</c:v>
                </c:pt>
                <c:pt idx="131">
                  <c:v>3720.578125</c:v>
                </c:pt>
                <c:pt idx="132">
                  <c:v>3720.578125</c:v>
                </c:pt>
                <c:pt idx="133">
                  <c:v>3718.141845703125</c:v>
                </c:pt>
                <c:pt idx="134">
                  <c:v>3715.752685546875</c:v>
                </c:pt>
                <c:pt idx="135">
                  <c:v>3715.752685546875</c:v>
                </c:pt>
                <c:pt idx="136">
                  <c:v>3713.483642578125</c:v>
                </c:pt>
                <c:pt idx="137">
                  <c:v>3710.84814453125</c:v>
                </c:pt>
                <c:pt idx="138">
                  <c:v>3710.84814453125</c:v>
                </c:pt>
                <c:pt idx="139">
                  <c:v>3712.091796875</c:v>
                </c:pt>
                <c:pt idx="140">
                  <c:v>3714.62255859375</c:v>
                </c:pt>
                <c:pt idx="141">
                  <c:v>3714.62255859375</c:v>
                </c:pt>
                <c:pt idx="142">
                  <c:v>3716.168212890625</c:v>
                </c:pt>
                <c:pt idx="143">
                  <c:v>3716.46142578125</c:v>
                </c:pt>
                <c:pt idx="144">
                  <c:v>3716.46142578125</c:v>
                </c:pt>
                <c:pt idx="145">
                  <c:v>3717.759033203125</c:v>
                </c:pt>
                <c:pt idx="146">
                  <c:v>3722.361328125</c:v>
                </c:pt>
                <c:pt idx="147">
                  <c:v>3722.361328125</c:v>
                </c:pt>
                <c:pt idx="148">
                  <c:v>3722.657958984375</c:v>
                </c:pt>
                <c:pt idx="149">
                  <c:v>3722.2666015625</c:v>
                </c:pt>
                <c:pt idx="150">
                  <c:v>3722.2666015625</c:v>
                </c:pt>
                <c:pt idx="151">
                  <c:v>3721.78662109375</c:v>
                </c:pt>
                <c:pt idx="152">
                  <c:v>3723.0908203125</c:v>
                </c:pt>
                <c:pt idx="153">
                  <c:v>3723.0908203125</c:v>
                </c:pt>
                <c:pt idx="154">
                  <c:v>3723.4345703125</c:v>
                </c:pt>
                <c:pt idx="155">
                  <c:v>3723.89306640625</c:v>
                </c:pt>
                <c:pt idx="156">
                  <c:v>3723.89306640625</c:v>
                </c:pt>
                <c:pt idx="157">
                  <c:v>3727.12109375</c:v>
                </c:pt>
                <c:pt idx="158">
                  <c:v>3728.052978515625</c:v>
                </c:pt>
                <c:pt idx="159">
                  <c:v>3728.052978515625</c:v>
                </c:pt>
                <c:pt idx="160">
                  <c:v>3732.530029296875</c:v>
                </c:pt>
                <c:pt idx="161">
                  <c:v>3733.3271484375</c:v>
                </c:pt>
                <c:pt idx="162">
                  <c:v>3733.3271484375</c:v>
                </c:pt>
                <c:pt idx="163">
                  <c:v>3736.907470703125</c:v>
                </c:pt>
                <c:pt idx="164">
                  <c:v>3736.82177734375</c:v>
                </c:pt>
                <c:pt idx="165">
                  <c:v>3736.82177734375</c:v>
                </c:pt>
                <c:pt idx="166">
                  <c:v>3739.94384765625</c:v>
                </c:pt>
                <c:pt idx="167">
                  <c:v>3740.876953125</c:v>
                </c:pt>
                <c:pt idx="168">
                  <c:v>3740.876953125</c:v>
                </c:pt>
                <c:pt idx="169">
                  <c:v>3745.233642578125</c:v>
                </c:pt>
                <c:pt idx="170">
                  <c:v>3746.60791015625</c:v>
                </c:pt>
                <c:pt idx="171">
                  <c:v>3746.60791015625</c:v>
                </c:pt>
                <c:pt idx="172">
                  <c:v>3750.71630859375</c:v>
                </c:pt>
                <c:pt idx="173">
                  <c:v>3751.5576171875</c:v>
                </c:pt>
                <c:pt idx="174">
                  <c:v>3751.5576171875</c:v>
                </c:pt>
                <c:pt idx="175">
                  <c:v>3755.5986328125</c:v>
                </c:pt>
                <c:pt idx="176">
                  <c:v>3756.4072265625</c:v>
                </c:pt>
                <c:pt idx="177">
                  <c:v>3756.4072265625</c:v>
                </c:pt>
                <c:pt idx="178">
                  <c:v>3760.4052734375</c:v>
                </c:pt>
                <c:pt idx="179">
                  <c:v>3760.982177734375</c:v>
                </c:pt>
                <c:pt idx="180">
                  <c:v>3760.982177734375</c:v>
                </c:pt>
                <c:pt idx="181">
                  <c:v>3762.7373046875</c:v>
                </c:pt>
                <c:pt idx="182">
                  <c:v>3763.212158203125</c:v>
                </c:pt>
                <c:pt idx="183">
                  <c:v>3763.212158203125</c:v>
                </c:pt>
                <c:pt idx="184">
                  <c:v>3766.085205078125</c:v>
                </c:pt>
                <c:pt idx="185">
                  <c:v>3766.43310546875</c:v>
                </c:pt>
                <c:pt idx="186">
                  <c:v>3766.43310546875</c:v>
                </c:pt>
                <c:pt idx="187">
                  <c:v>3767.79248046875</c:v>
                </c:pt>
                <c:pt idx="188">
                  <c:v>3768.633544921875</c:v>
                </c:pt>
                <c:pt idx="189">
                  <c:v>3768.633544921875</c:v>
                </c:pt>
                <c:pt idx="190">
                  <c:v>3772.444580078125</c:v>
                </c:pt>
                <c:pt idx="191">
                  <c:v>3773.69482421875</c:v>
                </c:pt>
                <c:pt idx="192">
                  <c:v>3773.69482421875</c:v>
                </c:pt>
                <c:pt idx="193">
                  <c:v>3775.8408203125</c:v>
                </c:pt>
                <c:pt idx="194">
                  <c:v>3775.36328125</c:v>
                </c:pt>
                <c:pt idx="195">
                  <c:v>3775.36328125</c:v>
                </c:pt>
                <c:pt idx="196">
                  <c:v>3775.49169921875</c:v>
                </c:pt>
                <c:pt idx="197">
                  <c:v>3776.420166015625</c:v>
                </c:pt>
                <c:pt idx="198">
                  <c:v>3776.420166015625</c:v>
                </c:pt>
                <c:pt idx="199">
                  <c:v>3779.69189453125</c:v>
                </c:pt>
                <c:pt idx="200">
                  <c:v>3781.255859375</c:v>
                </c:pt>
                <c:pt idx="201">
                  <c:v>3781.255859375</c:v>
                </c:pt>
                <c:pt idx="202">
                  <c:v>3783.092041015625</c:v>
                </c:pt>
                <c:pt idx="203">
                  <c:v>3783.8955078125</c:v>
                </c:pt>
                <c:pt idx="204">
                  <c:v>3783.8955078125</c:v>
                </c:pt>
                <c:pt idx="205">
                  <c:v>3785.76806640625</c:v>
                </c:pt>
                <c:pt idx="206">
                  <c:v>3785.462646484375</c:v>
                </c:pt>
                <c:pt idx="207">
                  <c:v>3785.462646484375</c:v>
                </c:pt>
                <c:pt idx="208">
                  <c:v>3786.30419921875</c:v>
                </c:pt>
                <c:pt idx="209">
                  <c:v>3787.25927734375</c:v>
                </c:pt>
                <c:pt idx="210">
                  <c:v>3787.25927734375</c:v>
                </c:pt>
                <c:pt idx="211">
                  <c:v>3787.955078125</c:v>
                </c:pt>
                <c:pt idx="212">
                  <c:v>3788.0302734375</c:v>
                </c:pt>
                <c:pt idx="213">
                  <c:v>3788.0302734375</c:v>
                </c:pt>
                <c:pt idx="214">
                  <c:v>3789.2158203125</c:v>
                </c:pt>
                <c:pt idx="215">
                  <c:v>3787.53662109375</c:v>
                </c:pt>
                <c:pt idx="216">
                  <c:v>3787.53662109375</c:v>
                </c:pt>
                <c:pt idx="217">
                  <c:v>3786.07666015625</c:v>
                </c:pt>
                <c:pt idx="218">
                  <c:v>3787.930419921875</c:v>
                </c:pt>
                <c:pt idx="219">
                  <c:v>3787.930419921875</c:v>
                </c:pt>
                <c:pt idx="220">
                  <c:v>3786.874755859375</c:v>
                </c:pt>
                <c:pt idx="221">
                  <c:v>3786.5498046875</c:v>
                </c:pt>
                <c:pt idx="222">
                  <c:v>3786.5498046875</c:v>
                </c:pt>
                <c:pt idx="223">
                  <c:v>3785.01806640625</c:v>
                </c:pt>
                <c:pt idx="224">
                  <c:v>3785.614013671875</c:v>
                </c:pt>
                <c:pt idx="225">
                  <c:v>3785.614013671875</c:v>
                </c:pt>
                <c:pt idx="226">
                  <c:v>3785.8037109375</c:v>
                </c:pt>
                <c:pt idx="227">
                  <c:v>3786.8642578125</c:v>
                </c:pt>
                <c:pt idx="228">
                  <c:v>3786.8642578125</c:v>
                </c:pt>
                <c:pt idx="229">
                  <c:v>3785.25390625</c:v>
                </c:pt>
                <c:pt idx="230">
                  <c:v>3785.72607421875</c:v>
                </c:pt>
                <c:pt idx="231">
                  <c:v>3785.72607421875</c:v>
                </c:pt>
                <c:pt idx="232">
                  <c:v>3785.821044921875</c:v>
                </c:pt>
                <c:pt idx="233">
                  <c:v>3785.79833984375</c:v>
                </c:pt>
                <c:pt idx="234">
                  <c:v>3785.79833984375</c:v>
                </c:pt>
                <c:pt idx="235">
                  <c:v>3786.939208984375</c:v>
                </c:pt>
                <c:pt idx="236">
                  <c:v>3787.62744140625</c:v>
                </c:pt>
                <c:pt idx="237">
                  <c:v>3787.62744140625</c:v>
                </c:pt>
                <c:pt idx="238">
                  <c:v>3789.67333984375</c:v>
                </c:pt>
                <c:pt idx="239">
                  <c:v>3789.404296875</c:v>
                </c:pt>
                <c:pt idx="240">
                  <c:v>3789.404296875</c:v>
                </c:pt>
                <c:pt idx="241">
                  <c:v>3789.183349609375</c:v>
                </c:pt>
                <c:pt idx="242">
                  <c:v>3789.368896484375</c:v>
                </c:pt>
                <c:pt idx="243">
                  <c:v>3789.368896484375</c:v>
                </c:pt>
                <c:pt idx="244">
                  <c:v>3788.66455078125</c:v>
                </c:pt>
                <c:pt idx="245">
                  <c:v>3788.932861328125</c:v>
                </c:pt>
                <c:pt idx="246">
                  <c:v>3788.932861328125</c:v>
                </c:pt>
                <c:pt idx="247">
                  <c:v>3790.80517578125</c:v>
                </c:pt>
                <c:pt idx="248">
                  <c:v>3790.4111328125</c:v>
                </c:pt>
                <c:pt idx="249">
                  <c:v>3790.4111328125</c:v>
                </c:pt>
                <c:pt idx="250">
                  <c:v>3791.539794921875</c:v>
                </c:pt>
                <c:pt idx="251">
                  <c:v>3792.9453125</c:v>
                </c:pt>
                <c:pt idx="252">
                  <c:v>3792.9453125</c:v>
                </c:pt>
                <c:pt idx="253">
                  <c:v>3791.443115234375</c:v>
                </c:pt>
                <c:pt idx="254">
                  <c:v>3791.426025390625</c:v>
                </c:pt>
                <c:pt idx="255">
                  <c:v>3791.426025390625</c:v>
                </c:pt>
                <c:pt idx="256">
                  <c:v>3790.457275390625</c:v>
                </c:pt>
                <c:pt idx="257">
                  <c:v>3790.21630859375</c:v>
                </c:pt>
                <c:pt idx="258">
                  <c:v>3790.21630859375</c:v>
                </c:pt>
                <c:pt idx="259">
                  <c:v>3788.45703125</c:v>
                </c:pt>
                <c:pt idx="260">
                  <c:v>3788.10498046875</c:v>
                </c:pt>
                <c:pt idx="261">
                  <c:v>3788.10498046875</c:v>
                </c:pt>
                <c:pt idx="262">
                  <c:v>3788.189453125</c:v>
                </c:pt>
                <c:pt idx="263">
                  <c:v>3788.497314453125</c:v>
                </c:pt>
                <c:pt idx="264">
                  <c:v>3788.497314453125</c:v>
                </c:pt>
                <c:pt idx="265">
                  <c:v>3788.57080078125</c:v>
                </c:pt>
                <c:pt idx="266">
                  <c:v>3788.10107421875</c:v>
                </c:pt>
                <c:pt idx="267">
                  <c:v>3788.10107421875</c:v>
                </c:pt>
                <c:pt idx="268">
                  <c:v>3786.452880859375</c:v>
                </c:pt>
                <c:pt idx="269">
                  <c:v>3787.732421875</c:v>
                </c:pt>
                <c:pt idx="270">
                  <c:v>3787.732421875</c:v>
                </c:pt>
                <c:pt idx="271">
                  <c:v>3789.28515625</c:v>
                </c:pt>
                <c:pt idx="272">
                  <c:v>3788.25634765625</c:v>
                </c:pt>
                <c:pt idx="273">
                  <c:v>3788.25634765625</c:v>
                </c:pt>
                <c:pt idx="274">
                  <c:v>3790.46728515625</c:v>
                </c:pt>
                <c:pt idx="275">
                  <c:v>3790.66455078125</c:v>
                </c:pt>
                <c:pt idx="276">
                  <c:v>3790.66455078125</c:v>
                </c:pt>
                <c:pt idx="277">
                  <c:v>3789.673828125</c:v>
                </c:pt>
                <c:pt idx="278">
                  <c:v>3789.26708984375</c:v>
                </c:pt>
                <c:pt idx="279">
                  <c:v>3789.26708984375</c:v>
                </c:pt>
                <c:pt idx="280">
                  <c:v>3790.430419921875</c:v>
                </c:pt>
                <c:pt idx="281">
                  <c:v>3789.914306640625</c:v>
                </c:pt>
                <c:pt idx="282">
                  <c:v>3789.914306640625</c:v>
                </c:pt>
                <c:pt idx="283">
                  <c:v>3787.442138671875</c:v>
                </c:pt>
                <c:pt idx="284">
                  <c:v>3788.962890625</c:v>
                </c:pt>
                <c:pt idx="285">
                  <c:v>3788.962890625</c:v>
                </c:pt>
                <c:pt idx="286">
                  <c:v>3791.876953125</c:v>
                </c:pt>
                <c:pt idx="287">
                  <c:v>3792.91064453125</c:v>
                </c:pt>
                <c:pt idx="288">
                  <c:v>3792.91064453125</c:v>
                </c:pt>
                <c:pt idx="289">
                  <c:v>3789.125</c:v>
                </c:pt>
                <c:pt idx="290">
                  <c:v>3788.07958984375</c:v>
                </c:pt>
                <c:pt idx="291">
                  <c:v>3788.07958984375</c:v>
                </c:pt>
                <c:pt idx="292">
                  <c:v>3787.135009765625</c:v>
                </c:pt>
                <c:pt idx="293">
                  <c:v>3787.164306640625</c:v>
                </c:pt>
                <c:pt idx="294">
                  <c:v>3787.164306640625</c:v>
                </c:pt>
                <c:pt idx="295">
                  <c:v>3787.40478515625</c:v>
                </c:pt>
                <c:pt idx="296">
                  <c:v>3786.48681640625</c:v>
                </c:pt>
                <c:pt idx="297">
                  <c:v>3786.48681640625</c:v>
                </c:pt>
                <c:pt idx="298">
                  <c:v>3789.2138671875</c:v>
                </c:pt>
                <c:pt idx="299">
                  <c:v>3790.51171875</c:v>
                </c:pt>
                <c:pt idx="300">
                  <c:v>3790.51171875</c:v>
                </c:pt>
                <c:pt idx="301">
                  <c:v>3792.21826171875</c:v>
                </c:pt>
                <c:pt idx="302">
                  <c:v>3790.95947265625</c:v>
                </c:pt>
                <c:pt idx="303">
                  <c:v>3790.95947265625</c:v>
                </c:pt>
                <c:pt idx="304">
                  <c:v>3789.0263671875</c:v>
                </c:pt>
                <c:pt idx="305">
                  <c:v>3789.16748046875</c:v>
                </c:pt>
                <c:pt idx="306">
                  <c:v>3789.16748046875</c:v>
                </c:pt>
                <c:pt idx="307">
                  <c:v>3785.68994140625</c:v>
                </c:pt>
                <c:pt idx="308">
                  <c:v>3784.83056640625</c:v>
                </c:pt>
                <c:pt idx="309">
                  <c:v>3784.83056640625</c:v>
                </c:pt>
                <c:pt idx="310">
                  <c:v>3784.3203125</c:v>
                </c:pt>
                <c:pt idx="311">
                  <c:v>3782.80859375</c:v>
                </c:pt>
                <c:pt idx="312">
                  <c:v>3782.80859375</c:v>
                </c:pt>
                <c:pt idx="313">
                  <c:v>3779.3515625</c:v>
                </c:pt>
                <c:pt idx="314">
                  <c:v>3779.05615234375</c:v>
                </c:pt>
                <c:pt idx="315">
                  <c:v>3779.05615234375</c:v>
                </c:pt>
                <c:pt idx="316">
                  <c:v>3779.211669921875</c:v>
                </c:pt>
                <c:pt idx="317">
                  <c:v>3779.334716796875</c:v>
                </c:pt>
                <c:pt idx="318">
                  <c:v>3779.334716796875</c:v>
                </c:pt>
                <c:pt idx="319">
                  <c:v>3775.646728515625</c:v>
                </c:pt>
                <c:pt idx="320">
                  <c:v>3776.5966796875</c:v>
                </c:pt>
                <c:pt idx="321">
                  <c:v>3776.5966796875</c:v>
                </c:pt>
                <c:pt idx="322">
                  <c:v>3776.02294921875</c:v>
                </c:pt>
                <c:pt idx="323">
                  <c:v>3773.169921875</c:v>
                </c:pt>
                <c:pt idx="324">
                  <c:v>3773.169921875</c:v>
                </c:pt>
                <c:pt idx="325">
                  <c:v>3768.79296875</c:v>
                </c:pt>
                <c:pt idx="326">
                  <c:v>3768.5029296875</c:v>
                </c:pt>
                <c:pt idx="327">
                  <c:v>3768.5029296875</c:v>
                </c:pt>
                <c:pt idx="328">
                  <c:v>3767.3662109375</c:v>
                </c:pt>
                <c:pt idx="329">
                  <c:v>3764.7861328125</c:v>
                </c:pt>
                <c:pt idx="330">
                  <c:v>3764.7861328125</c:v>
                </c:pt>
                <c:pt idx="331">
                  <c:v>3759.591796875</c:v>
                </c:pt>
                <c:pt idx="332">
                  <c:v>3761.893798828125</c:v>
                </c:pt>
                <c:pt idx="333">
                  <c:v>3761.893798828125</c:v>
                </c:pt>
                <c:pt idx="334">
                  <c:v>3760.58251953125</c:v>
                </c:pt>
                <c:pt idx="335">
                  <c:v>3760.157470703125</c:v>
                </c:pt>
                <c:pt idx="336">
                  <c:v>3760.157470703125</c:v>
                </c:pt>
                <c:pt idx="337">
                  <c:v>3759.494873046875</c:v>
                </c:pt>
                <c:pt idx="338">
                  <c:v>3757.77294921875</c:v>
                </c:pt>
                <c:pt idx="339">
                  <c:v>3757.77294921875</c:v>
                </c:pt>
                <c:pt idx="340">
                  <c:v>3753.08740234375</c:v>
                </c:pt>
                <c:pt idx="341">
                  <c:v>3751.63671875</c:v>
                </c:pt>
                <c:pt idx="342">
                  <c:v>3751.63671875</c:v>
                </c:pt>
                <c:pt idx="343">
                  <c:v>3758.224609375</c:v>
                </c:pt>
                <c:pt idx="344">
                  <c:v>3759.249755859375</c:v>
                </c:pt>
                <c:pt idx="345">
                  <c:v>3759.249755859375</c:v>
                </c:pt>
                <c:pt idx="346">
                  <c:v>3760.96484375</c:v>
                </c:pt>
                <c:pt idx="347">
                  <c:v>3762.022216796875</c:v>
                </c:pt>
                <c:pt idx="348">
                  <c:v>3762.022216796875</c:v>
                </c:pt>
                <c:pt idx="349">
                  <c:v>3763.10009765625</c:v>
                </c:pt>
                <c:pt idx="350">
                  <c:v>3763.858154296875</c:v>
                </c:pt>
                <c:pt idx="351">
                  <c:v>3763.858154296875</c:v>
                </c:pt>
                <c:pt idx="352">
                  <c:v>3766.126708984375</c:v>
                </c:pt>
                <c:pt idx="353">
                  <c:v>3768.3388671875</c:v>
                </c:pt>
                <c:pt idx="354">
                  <c:v>3768.3388671875</c:v>
                </c:pt>
                <c:pt idx="355">
                  <c:v>3767.4375</c:v>
                </c:pt>
                <c:pt idx="356">
                  <c:v>3765.6064453125</c:v>
                </c:pt>
                <c:pt idx="357">
                  <c:v>3765.6064453125</c:v>
                </c:pt>
                <c:pt idx="358">
                  <c:v>3761.5703125</c:v>
                </c:pt>
                <c:pt idx="359">
                  <c:v>3761.919921875</c:v>
                </c:pt>
                <c:pt idx="360">
                  <c:v>3761.919921875</c:v>
                </c:pt>
                <c:pt idx="361">
                  <c:v>3758.52197265625</c:v>
                </c:pt>
                <c:pt idx="362">
                  <c:v>3752.4287109375</c:v>
                </c:pt>
                <c:pt idx="363">
                  <c:v>3752.4287109375</c:v>
                </c:pt>
                <c:pt idx="364">
                  <c:v>3753.82958984375</c:v>
                </c:pt>
                <c:pt idx="365">
                  <c:v>3753.51025390625</c:v>
                </c:pt>
                <c:pt idx="366">
                  <c:v>3753.51025390625</c:v>
                </c:pt>
                <c:pt idx="367">
                  <c:v>3752.74072265625</c:v>
                </c:pt>
                <c:pt idx="368">
                  <c:v>3753.17822265625</c:v>
                </c:pt>
                <c:pt idx="369">
                  <c:v>3753.17822265625</c:v>
                </c:pt>
                <c:pt idx="370">
                  <c:v>3753.29052734375</c:v>
                </c:pt>
                <c:pt idx="371">
                  <c:v>3752.87158203125</c:v>
                </c:pt>
                <c:pt idx="372">
                  <c:v>3752.87158203125</c:v>
                </c:pt>
                <c:pt idx="373">
                  <c:v>3749.39794921875</c:v>
                </c:pt>
                <c:pt idx="374">
                  <c:v>3747.475830078125</c:v>
                </c:pt>
                <c:pt idx="375">
                  <c:v>3747.475830078125</c:v>
                </c:pt>
                <c:pt idx="376">
                  <c:v>3741.28515625</c:v>
                </c:pt>
                <c:pt idx="377">
                  <c:v>3746.65087890625</c:v>
                </c:pt>
                <c:pt idx="378">
                  <c:v>3746.65087890625</c:v>
                </c:pt>
                <c:pt idx="379">
                  <c:v>3743.3505859375</c:v>
                </c:pt>
                <c:pt idx="380">
                  <c:v>3741.6181640625</c:v>
                </c:pt>
                <c:pt idx="381">
                  <c:v>3741.6181640625</c:v>
                </c:pt>
                <c:pt idx="382">
                  <c:v>3738.484375</c:v>
                </c:pt>
                <c:pt idx="383">
                  <c:v>3738.9013671875</c:v>
                </c:pt>
                <c:pt idx="384">
                  <c:v>3738.9013671875</c:v>
                </c:pt>
                <c:pt idx="385">
                  <c:v>3737.273193359375</c:v>
                </c:pt>
                <c:pt idx="386">
                  <c:v>3736.308349609375</c:v>
                </c:pt>
                <c:pt idx="387">
                  <c:v>3736.308349609375</c:v>
                </c:pt>
                <c:pt idx="388">
                  <c:v>3735.4482421875</c:v>
                </c:pt>
                <c:pt idx="389">
                  <c:v>3735.649658203125</c:v>
                </c:pt>
                <c:pt idx="390">
                  <c:v>3735.649658203125</c:v>
                </c:pt>
                <c:pt idx="391">
                  <c:v>3738.011962890625</c:v>
                </c:pt>
                <c:pt idx="392">
                  <c:v>3736.74755859375</c:v>
                </c:pt>
                <c:pt idx="393">
                  <c:v>3736.74755859375</c:v>
                </c:pt>
                <c:pt idx="394">
                  <c:v>3736.0673828125</c:v>
                </c:pt>
                <c:pt idx="395">
                  <c:v>3736.09423828125</c:v>
                </c:pt>
                <c:pt idx="396">
                  <c:v>3736.09423828125</c:v>
                </c:pt>
                <c:pt idx="397">
                  <c:v>3738.571044921875</c:v>
                </c:pt>
                <c:pt idx="398">
                  <c:v>3738.874755859375</c:v>
                </c:pt>
                <c:pt idx="399">
                  <c:v>3738.874755859375</c:v>
                </c:pt>
                <c:pt idx="400">
                  <c:v>3738.64697265625</c:v>
                </c:pt>
                <c:pt idx="401">
                  <c:v>3737.68408203125</c:v>
                </c:pt>
                <c:pt idx="402">
                  <c:v>3737.68408203125</c:v>
                </c:pt>
                <c:pt idx="403">
                  <c:v>3737.89208984375</c:v>
                </c:pt>
                <c:pt idx="404">
                  <c:v>3740.016845703125</c:v>
                </c:pt>
                <c:pt idx="405">
                  <c:v>3740.016845703125</c:v>
                </c:pt>
                <c:pt idx="406">
                  <c:v>3742.052734375</c:v>
                </c:pt>
                <c:pt idx="407">
                  <c:v>3742.423828125</c:v>
                </c:pt>
                <c:pt idx="408">
                  <c:v>3742.423828125</c:v>
                </c:pt>
                <c:pt idx="409">
                  <c:v>3742.2451171875</c:v>
                </c:pt>
                <c:pt idx="410">
                  <c:v>3741.72314453125</c:v>
                </c:pt>
                <c:pt idx="411">
                  <c:v>3741.72314453125</c:v>
                </c:pt>
                <c:pt idx="412">
                  <c:v>3740.629150390625</c:v>
                </c:pt>
                <c:pt idx="413">
                  <c:v>3739.96435546875</c:v>
                </c:pt>
                <c:pt idx="414">
                  <c:v>3739.96435546875</c:v>
                </c:pt>
                <c:pt idx="415">
                  <c:v>3742.83251953125</c:v>
                </c:pt>
                <c:pt idx="416">
                  <c:v>3741.267822265625</c:v>
                </c:pt>
                <c:pt idx="417">
                  <c:v>3741.267822265625</c:v>
                </c:pt>
                <c:pt idx="418">
                  <c:v>3738.9658203125</c:v>
                </c:pt>
                <c:pt idx="419">
                  <c:v>3738.7060546875</c:v>
                </c:pt>
                <c:pt idx="420">
                  <c:v>3738.7060546875</c:v>
                </c:pt>
                <c:pt idx="421">
                  <c:v>3739.859619140625</c:v>
                </c:pt>
                <c:pt idx="422">
                  <c:v>3738.1015625</c:v>
                </c:pt>
                <c:pt idx="423">
                  <c:v>3738.1015625</c:v>
                </c:pt>
                <c:pt idx="424">
                  <c:v>3743.5068359375</c:v>
                </c:pt>
                <c:pt idx="425">
                  <c:v>3743.418701171875</c:v>
                </c:pt>
                <c:pt idx="426">
                  <c:v>3743.418701171875</c:v>
                </c:pt>
                <c:pt idx="427">
                  <c:v>3745.744140625</c:v>
                </c:pt>
                <c:pt idx="428">
                  <c:v>3747.339599609375</c:v>
                </c:pt>
                <c:pt idx="429">
                  <c:v>3747.339599609375</c:v>
                </c:pt>
                <c:pt idx="430">
                  <c:v>3749.75</c:v>
                </c:pt>
                <c:pt idx="431">
                  <c:v>3746.216552734375</c:v>
                </c:pt>
                <c:pt idx="432">
                  <c:v>3746.216552734375</c:v>
                </c:pt>
                <c:pt idx="433">
                  <c:v>3743.7451171875</c:v>
                </c:pt>
                <c:pt idx="434">
                  <c:v>3743.14892578125</c:v>
                </c:pt>
                <c:pt idx="435">
                  <c:v>3743.14892578125</c:v>
                </c:pt>
                <c:pt idx="436">
                  <c:v>3739.45263671875</c:v>
                </c:pt>
                <c:pt idx="437">
                  <c:v>3733.3759765625</c:v>
                </c:pt>
                <c:pt idx="438">
                  <c:v>3733.3759765625</c:v>
                </c:pt>
                <c:pt idx="439">
                  <c:v>3737.58251953125</c:v>
                </c:pt>
                <c:pt idx="440">
                  <c:v>3736.2294921875</c:v>
                </c:pt>
                <c:pt idx="441">
                  <c:v>3736.2294921875</c:v>
                </c:pt>
                <c:pt idx="442">
                  <c:v>3733.433837890625</c:v>
                </c:pt>
                <c:pt idx="443">
                  <c:v>3733.115234375</c:v>
                </c:pt>
                <c:pt idx="444">
                  <c:v>3733.115234375</c:v>
                </c:pt>
                <c:pt idx="445">
                  <c:v>3729.18017578125</c:v>
                </c:pt>
                <c:pt idx="446">
                  <c:v>3725.458740234375</c:v>
                </c:pt>
                <c:pt idx="447">
                  <c:v>3725.458740234375</c:v>
                </c:pt>
                <c:pt idx="448">
                  <c:v>3720.10791015625</c:v>
                </c:pt>
                <c:pt idx="449">
                  <c:v>3720.938232421875</c:v>
                </c:pt>
                <c:pt idx="450">
                  <c:v>3720.938232421875</c:v>
                </c:pt>
                <c:pt idx="451">
                  <c:v>3725.6767578125</c:v>
                </c:pt>
                <c:pt idx="452">
                  <c:v>3727.754150390625</c:v>
                </c:pt>
                <c:pt idx="453">
                  <c:v>3727.754150390625</c:v>
                </c:pt>
                <c:pt idx="454">
                  <c:v>3727.683349609375</c:v>
                </c:pt>
                <c:pt idx="455">
                  <c:v>3727.2314453125</c:v>
                </c:pt>
                <c:pt idx="456">
                  <c:v>3727.2314453125</c:v>
                </c:pt>
                <c:pt idx="457">
                  <c:v>3726.4462890625</c:v>
                </c:pt>
                <c:pt idx="458">
                  <c:v>3726.015625</c:v>
                </c:pt>
                <c:pt idx="459">
                  <c:v>3726.015625</c:v>
                </c:pt>
                <c:pt idx="460">
                  <c:v>3716.37451171875</c:v>
                </c:pt>
                <c:pt idx="461">
                  <c:v>3717.33251953125</c:v>
                </c:pt>
                <c:pt idx="462">
                  <c:v>3717.33251953125</c:v>
                </c:pt>
                <c:pt idx="463">
                  <c:v>3717.14208984375</c:v>
                </c:pt>
                <c:pt idx="464">
                  <c:v>3715.166015625</c:v>
                </c:pt>
                <c:pt idx="465">
                  <c:v>3715.166015625</c:v>
                </c:pt>
                <c:pt idx="466">
                  <c:v>3710.283447265625</c:v>
                </c:pt>
                <c:pt idx="467">
                  <c:v>3710.15771484375</c:v>
                </c:pt>
                <c:pt idx="468">
                  <c:v>3710.15771484375</c:v>
                </c:pt>
                <c:pt idx="469">
                  <c:v>3698.591064453125</c:v>
                </c:pt>
                <c:pt idx="470">
                  <c:v>3704.59130859375</c:v>
                </c:pt>
                <c:pt idx="471">
                  <c:v>3704.59130859375</c:v>
                </c:pt>
                <c:pt idx="472">
                  <c:v>3702.482421875</c:v>
                </c:pt>
                <c:pt idx="473">
                  <c:v>3701.31640625</c:v>
                </c:pt>
                <c:pt idx="474">
                  <c:v>3701.31640625</c:v>
                </c:pt>
                <c:pt idx="475">
                  <c:v>3699.528564453125</c:v>
                </c:pt>
                <c:pt idx="476">
                  <c:v>3699.72607421875</c:v>
                </c:pt>
                <c:pt idx="477">
                  <c:v>3699.72607421875</c:v>
                </c:pt>
                <c:pt idx="478">
                  <c:v>3690.477294921875</c:v>
                </c:pt>
                <c:pt idx="479">
                  <c:v>3696.864501953125</c:v>
                </c:pt>
                <c:pt idx="480">
                  <c:v>3696.864501953125</c:v>
                </c:pt>
              </c:numCache>
            </c:numRef>
          </c:val>
        </c:ser>
        <c:ser>
          <c:idx val="4"/>
          <c:order val="2"/>
          <c:tx>
            <c:strRef>
              <c:f>Evaluation!$M$38:$M$41</c:f>
              <c:strCache>
                <c:ptCount val="1"/>
                <c:pt idx="0">
                  <c:v>Recovery Period Target MW</c:v>
                </c:pt>
              </c:strCache>
            </c:strRef>
          </c:tx>
          <c:spPr>
            <a:ln>
              <a:solidFill>
                <a:srgbClr val="00B05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Evaluation!$M$49:$M$529</c:f>
              <c:numCache>
                <c:formatCode>0.000</c:formatCode>
                <c:ptCount val="481"/>
                <c:pt idx="0">
                  <c:v>3666.7873535156268</c:v>
                </c:pt>
                <c:pt idx="1">
                  <c:v>3666.5666325246484</c:v>
                </c:pt>
                <c:pt idx="2">
                  <c:v>3666.3147629775649</c:v>
                </c:pt>
                <c:pt idx="3">
                  <c:v>3665.4829544862005</c:v>
                </c:pt>
                <c:pt idx="4">
                  <c:v>3664.833878063866</c:v>
                </c:pt>
                <c:pt idx="5">
                  <c:v>3664.3035774864011</c:v>
                </c:pt>
                <c:pt idx="6">
                  <c:v>3664.4101735909139</c:v>
                </c:pt>
                <c:pt idx="7">
                  <c:v>3664.3710601558996</c:v>
                </c:pt>
                <c:pt idx="8">
                  <c:v>3663.3976969459741</c:v>
                </c:pt>
                <c:pt idx="9">
                  <c:v>3660.1369261186842</c:v>
                </c:pt>
                <c:pt idx="10">
                  <c:v>3657.9090241779982</c:v>
                </c:pt>
                <c:pt idx="11">
                  <c:v>3654.6723417499329</c:v>
                </c:pt>
                <c:pt idx="12">
                  <c:v>3652.7399434601493</c:v>
                </c:pt>
                <c:pt idx="13">
                  <c:v>3651.3754836688422</c:v>
                </c:pt>
                <c:pt idx="14">
                  <c:v>3647.5795857570138</c:v>
                </c:pt>
                <c:pt idx="15">
                  <c:v>3644.4441588285654</c:v>
                </c:pt>
                <c:pt idx="16">
                  <c:v>3642.2977304221263</c:v>
                </c:pt>
                <c:pt idx="17">
                  <c:v>3642.1944501272587</c:v>
                </c:pt>
                <c:pt idx="18">
                  <c:v>3642.5786094154601</c:v>
                </c:pt>
                <c:pt idx="19">
                  <c:v>3642.7199120498431</c:v>
                </c:pt>
                <c:pt idx="20">
                  <c:v>3642.7033578592445</c:v>
                </c:pt>
                <c:pt idx="21">
                  <c:v>3643.1438891152206</c:v>
                </c:pt>
                <c:pt idx="22">
                  <c:v>3643.3218335286574</c:v>
                </c:pt>
                <c:pt idx="23">
                  <c:v>3642.2097117288185</c:v>
                </c:pt>
                <c:pt idx="24">
                  <c:v>3640.8187392731634</c:v>
                </c:pt>
                <c:pt idx="25">
                  <c:v>3639.8062062740401</c:v>
                </c:pt>
                <c:pt idx="26">
                  <c:v>3640.1590436872871</c:v>
                </c:pt>
                <c:pt idx="27">
                  <c:v>3640.2799871029501</c:v>
                </c:pt>
                <c:pt idx="28">
                  <c:v>3640.2501994201834</c:v>
                </c:pt>
                <c:pt idx="29">
                  <c:v>3640.68212890625</c:v>
                </c:pt>
                <c:pt idx="30">
                  <c:v>3658.2444297477009</c:v>
                </c:pt>
                <c:pt idx="31">
                  <c:v>3670.253381977253</c:v>
                </c:pt>
                <c:pt idx="32">
                  <c:v>3718.0275003649845</c:v>
                </c:pt>
                <c:pt idx="33">
                  <c:v>3749.2883871559229</c:v>
                </c:pt>
                <c:pt idx="34">
                  <c:v>3760.575408516368</c:v>
                </c:pt>
                <c:pt idx="35">
                  <c:v>3761.9598616829298</c:v>
                </c:pt>
                <c:pt idx="36">
                  <c:v>3763.0674660801083</c:v>
                </c:pt>
                <c:pt idx="37">
                  <c:v>3767.0744949978903</c:v>
                </c:pt>
                <c:pt idx="38">
                  <c:v>3771.2870727056275</c:v>
                </c:pt>
                <c:pt idx="39">
                  <c:v>3774.2329580545697</c:v>
                </c:pt>
                <c:pt idx="40">
                  <c:v>3774.115655723811</c:v>
                </c:pt>
                <c:pt idx="41">
                  <c:v>3773.4065123582777</c:v>
                </c:pt>
                <c:pt idx="42">
                  <c:v>3773.1532790095944</c:v>
                </c:pt>
                <c:pt idx="43">
                  <c:v>3773.4773014785042</c:v>
                </c:pt>
                <c:pt idx="44">
                  <c:v>3773.0550192327555</c:v>
                </c:pt>
                <c:pt idx="45">
                  <c:v>3772.9882456119321</c:v>
                </c:pt>
                <c:pt idx="46">
                  <c:v>3772.5928602144977</c:v>
                </c:pt>
                <c:pt idx="47">
                  <c:v>3771.4231166642189</c:v>
                </c:pt>
                <c:pt idx="48">
                  <c:v>3770.8704931954508</c:v>
                </c:pt>
                <c:pt idx="49">
                  <c:v>3770.998843971071</c:v>
                </c:pt>
                <c:pt idx="50">
                  <c:v>3771.010135622731</c:v>
                </c:pt>
                <c:pt idx="51">
                  <c:v>3771.2251850352231</c:v>
                </c:pt>
                <c:pt idx="52">
                  <c:v>3772.4132836817093</c:v>
                </c:pt>
                <c:pt idx="53">
                  <c:v>3775.0734029045102</c:v>
                </c:pt>
                <c:pt idx="54">
                  <c:v>3777.0101902382439</c:v>
                </c:pt>
                <c:pt idx="55">
                  <c:v>3778.4768118440843</c:v>
                </c:pt>
                <c:pt idx="56">
                  <c:v>3779.0770652287465</c:v>
                </c:pt>
                <c:pt idx="57">
                  <c:v>3779.6749397676904</c:v>
                </c:pt>
                <c:pt idx="58">
                  <c:v>3779.9914218655108</c:v>
                </c:pt>
                <c:pt idx="59">
                  <c:v>3779.8451526851945</c:v>
                </c:pt>
                <c:pt idx="60">
                  <c:v>3779.9577875569021</c:v>
                </c:pt>
                <c:pt idx="61">
                  <c:v>3780.5185562538313</c:v>
                </c:pt>
                <c:pt idx="62">
                  <c:v>3785.5704410387175</c:v>
                </c:pt>
                <c:pt idx="63">
                  <c:v>3789.0618759878066</c:v>
                </c:pt>
                <c:pt idx="64">
                  <c:v>3796.0197619518308</c:v>
                </c:pt>
                <c:pt idx="65">
                  <c:v>3802.1493286243908</c:v>
                </c:pt>
                <c:pt idx="66">
                  <c:v>3806.3412568004683</c:v>
                </c:pt>
                <c:pt idx="67">
                  <c:v>3807.5935746901596</c:v>
                </c:pt>
                <c:pt idx="68">
                  <c:v>3806.3754535108878</c:v>
                </c:pt>
                <c:pt idx="69">
                  <c:v>3805.7913845832745</c:v>
                </c:pt>
                <c:pt idx="70">
                  <c:v>3805.8992958106451</c:v>
                </c:pt>
                <c:pt idx="71">
                  <c:v>3805.8973017559429</c:v>
                </c:pt>
                <c:pt idx="72">
                  <c:v>3806.1037154592996</c:v>
                </c:pt>
                <c:pt idx="73">
                  <c:v>3805.0463632483634</c:v>
                </c:pt>
                <c:pt idx="74">
                  <c:v>3802.3258883884491</c:v>
                </c:pt>
                <c:pt idx="75">
                  <c:v>3800.7652895684182</c:v>
                </c:pt>
                <c:pt idx="76">
                  <c:v>3799.6787639829049</c:v>
                </c:pt>
                <c:pt idx="77">
                  <c:v>3797.5000869275627</c:v>
                </c:pt>
                <c:pt idx="78">
                  <c:v>3796.2916566805034</c:v>
                </c:pt>
                <c:pt idx="79">
                  <c:v>3794.5945020932031</c:v>
                </c:pt>
                <c:pt idx="80">
                  <c:v>3793.9789076417774</c:v>
                </c:pt>
                <c:pt idx="81">
                  <c:v>3793.7864810872638</c:v>
                </c:pt>
                <c:pt idx="82">
                  <c:v>3792.7486607848837</c:v>
                </c:pt>
                <c:pt idx="83">
                  <c:v>3789.4822573979527</c:v>
                </c:pt>
                <c:pt idx="84">
                  <c:v>3787.5668050353606</c:v>
                </c:pt>
                <c:pt idx="85">
                  <c:v>3786.8093170299953</c:v>
                </c:pt>
                <c:pt idx="86">
                  <c:v>3785.9649672826085</c:v>
                </c:pt>
                <c:pt idx="87">
                  <c:v>3785.6238497857203</c:v>
                </c:pt>
                <c:pt idx="88">
                  <c:v>3784.7692265622031</c:v>
                </c:pt>
                <c:pt idx="89">
                  <c:v>3781.9017474679395</c:v>
                </c:pt>
                <c:pt idx="90">
                  <c:v>3780.2455958955811</c:v>
                </c:pt>
                <c:pt idx="91">
                  <c:v>3779.3768072124612</c:v>
                </c:pt>
                <c:pt idx="92">
                  <c:v>3778.4601120245343</c:v>
                </c:pt>
                <c:pt idx="93">
                  <c:v>3778.0719699912947</c:v>
                </c:pt>
                <c:pt idx="94">
                  <c:v>3777.4676951257898</c:v>
                </c:pt>
                <c:pt idx="95">
                  <c:v>3777.2826263021248</c:v>
                </c:pt>
                <c:pt idx="96">
                  <c:v>3777.3700414056557</c:v>
                </c:pt>
                <c:pt idx="97">
                  <c:v>3778.4741096360826</c:v>
                </c:pt>
                <c:pt idx="98">
                  <c:v>3778.2790109439138</c:v>
                </c:pt>
                <c:pt idx="99">
                  <c:v>3778.3599066329175</c:v>
                </c:pt>
                <c:pt idx="100">
                  <c:v>3778.0605062868703</c:v>
                </c:pt>
                <c:pt idx="101">
                  <c:v>3777.5139135180402</c:v>
                </c:pt>
                <c:pt idx="102">
                  <c:v>3777.3663380572139</c:v>
                </c:pt>
                <c:pt idx="103">
                  <c:v>3776.6375171571367</c:v>
                </c:pt>
                <c:pt idx="104">
                  <c:v>3775.2521086453748</c:v>
                </c:pt>
                <c:pt idx="105">
                  <c:v>3774.5593029516426</c:v>
                </c:pt>
                <c:pt idx="106">
                  <c:v>3775.7169881618956</c:v>
                </c:pt>
                <c:pt idx="107">
                  <c:v>3775.556740506614</c:v>
                </c:pt>
                <c:pt idx="108">
                  <c:v>3775.660289369594</c:v>
                </c:pt>
                <c:pt idx="109">
                  <c:v>3776.4949983522565</c:v>
                </c:pt>
                <c:pt idx="110">
                  <c:v>3776.6855766470881</c:v>
                </c:pt>
                <c:pt idx="111">
                  <c:v>3777.0171623776414</c:v>
                </c:pt>
                <c:pt idx="112">
                  <c:v>3775.7602576777426</c:v>
                </c:pt>
                <c:pt idx="113">
                  <c:v>3772.911141815237</c:v>
                </c:pt>
                <c:pt idx="114">
                  <c:v>3771.2669263435214</c:v>
                </c:pt>
                <c:pt idx="115">
                  <c:v>3769.2854432449603</c:v>
                </c:pt>
                <c:pt idx="116">
                  <c:v>3770.1651805248866</c:v>
                </c:pt>
                <c:pt idx="117">
                  <c:v>3770.9447195957518</c:v>
                </c:pt>
                <c:pt idx="118">
                  <c:v>3771.9389760221338</c:v>
                </c:pt>
                <c:pt idx="119">
                  <c:v>3771.6735677725701</c:v>
                </c:pt>
                <c:pt idx="120">
                  <c:v>3771.7087622492668</c:v>
                </c:pt>
                <c:pt idx="121">
                  <c:v>3771.0987418085797</c:v>
                </c:pt>
                <c:pt idx="122">
                  <c:v>3770.6300921696402</c:v>
                </c:pt>
                <c:pt idx="123">
                  <c:v>3770.5331797432427</c:v>
                </c:pt>
                <c:pt idx="124">
                  <c:v>3770.118204122185</c:v>
                </c:pt>
                <c:pt idx="125">
                  <c:v>3769.4964874245979</c:v>
                </c:pt>
                <c:pt idx="126">
                  <c:v>3769.3000814100797</c:v>
                </c:pt>
                <c:pt idx="127">
                  <c:v>3769.9398197223686</c:v>
                </c:pt>
                <c:pt idx="128">
                  <c:v>3770.2835132728633</c:v>
                </c:pt>
                <c:pt idx="129">
                  <c:v>3770.7146239195981</c:v>
                </c:pt>
                <c:pt idx="130">
                  <c:v>3771.202555678889</c:v>
                </c:pt>
                <c:pt idx="131">
                  <c:v>3771.7274211613412</c:v>
                </c:pt>
                <c:pt idx="132">
                  <c:v>3772.2762935638484</c:v>
                </c:pt>
                <c:pt idx="133">
                  <c:v>3772.2810780815785</c:v>
                </c:pt>
                <c:pt idx="134">
                  <c:v>3772.7717440484225</c:v>
                </c:pt>
                <c:pt idx="135">
                  <c:v>3773.2983867657845</c:v>
                </c:pt>
                <c:pt idx="136">
                  <c:v>3773.8484143709829</c:v>
                </c:pt>
                <c:pt idx="137">
                  <c:v>3774.1337959618686</c:v>
                </c:pt>
                <c:pt idx="138">
                  <c:v>3774.5270038348576</c:v>
                </c:pt>
                <c:pt idx="139">
                  <c:v>3774.9902987912137</c:v>
                </c:pt>
                <c:pt idx="140">
                  <c:v>3774.658543662305</c:v>
                </c:pt>
                <c:pt idx="141">
                  <c:v>3774.6506126674276</c:v>
                </c:pt>
                <c:pt idx="142">
                  <c:v>3775.1330135510766</c:v>
                </c:pt>
                <c:pt idx="143">
                  <c:v>3775.6542839643616</c:v>
                </c:pt>
                <c:pt idx="144">
                  <c:v>3776.20081957191</c:v>
                </c:pt>
                <c:pt idx="145">
                  <c:v>3777.0436237471358</c:v>
                </c:pt>
                <c:pt idx="146">
                  <c:v>3776.1200791515084</c:v>
                </c:pt>
                <c:pt idx="147">
                  <c:v>3775.7274850032636</c:v>
                </c:pt>
                <c:pt idx="148">
                  <c:v>3775.3990943391773</c:v>
                </c:pt>
                <c:pt idx="149">
                  <c:v>3773.7142730979967</c:v>
                </c:pt>
                <c:pt idx="150">
                  <c:v>3772.8268491301424</c:v>
                </c:pt>
                <c:pt idx="151">
                  <c:v>3773.0174257727626</c:v>
                </c:pt>
                <c:pt idx="152">
                  <c:v>3772.7893180465667</c:v>
                </c:pt>
                <c:pt idx="153">
                  <c:v>3772.8487578634522</c:v>
                </c:pt>
                <c:pt idx="154">
                  <c:v>3772.534343085294</c:v>
                </c:pt>
                <c:pt idx="155">
                  <c:v>3772.5376833184046</c:v>
                </c:pt>
                <c:pt idx="156">
                  <c:v>3772.7475643088396</c:v>
                </c:pt>
                <c:pt idx="157">
                  <c:v>3773.3715429829417</c:v>
                </c:pt>
                <c:pt idx="158">
                  <c:v>3773.7049927686148</c:v>
                </c:pt>
                <c:pt idx="159">
                  <c:v>3774.1294449682155</c:v>
                </c:pt>
                <c:pt idx="160">
                  <c:v>3774.3332025454629</c:v>
                </c:pt>
                <c:pt idx="161">
                  <c:v>3774.1136624267742</c:v>
                </c:pt>
                <c:pt idx="162">
                  <c:v>3774.1786711885397</c:v>
                </c:pt>
                <c:pt idx="163">
                  <c:v>3773.5880300331473</c:v>
                </c:pt>
                <c:pt idx="164">
                  <c:v>3772.852130738243</c:v>
                </c:pt>
                <c:pt idx="165">
                  <c:v>3772.5815060354685</c:v>
                </c:pt>
                <c:pt idx="166">
                  <c:v>3773.1730022003908</c:v>
                </c:pt>
                <c:pt idx="167">
                  <c:v>3773.7651845465034</c:v>
                </c:pt>
                <c:pt idx="168">
                  <c:v>3774.3578129103898</c:v>
                </c:pt>
                <c:pt idx="169">
                  <c:v>3774.3910388030167</c:v>
                </c:pt>
                <c:pt idx="170">
                  <c:v>3774.0606530893247</c:v>
                </c:pt>
                <c:pt idx="171">
                  <c:v>3774.053612214338</c:v>
                </c:pt>
                <c:pt idx="172">
                  <c:v>3773.6970531016973</c:v>
                </c:pt>
                <c:pt idx="173">
                  <c:v>3774.2326919002066</c:v>
                </c:pt>
                <c:pt idx="174">
                  <c:v>3774.788566958151</c:v>
                </c:pt>
                <c:pt idx="175">
                  <c:v>3775.637441776134</c:v>
                </c:pt>
                <c:pt idx="176">
                  <c:v>3776.396920246736</c:v>
                </c:pt>
                <c:pt idx="177">
                  <c:v>3777.0982910915404</c:v>
                </c:pt>
                <c:pt idx="178">
                  <c:v>3776.641439098717</c:v>
                </c:pt>
                <c:pt idx="179">
                  <c:v>3776.272348950889</c:v>
                </c:pt>
                <c:pt idx="180">
                  <c:v>3776.2401501937138</c:v>
                </c:pt>
                <c:pt idx="181">
                  <c:v>3775.3075460748382</c:v>
                </c:pt>
                <c:pt idx="182">
                  <c:v>3775.1889094278886</c:v>
                </c:pt>
                <c:pt idx="183">
                  <c:v>3775.3195054462844</c:v>
                </c:pt>
                <c:pt idx="184">
                  <c:v>3775.612102697155</c:v>
                </c:pt>
                <c:pt idx="185">
                  <c:v>3774.3298554854623</c:v>
                </c:pt>
                <c:pt idx="186">
                  <c:v>3773.7041046367749</c:v>
                </c:pt>
                <c:pt idx="187">
                  <c:v>3773.7849226154476</c:v>
                </c:pt>
                <c:pt idx="188">
                  <c:v>3774.8857708299511</c:v>
                </c:pt>
                <c:pt idx="189">
                  <c:v>3775.8090320082915</c:v>
                </c:pt>
                <c:pt idx="190">
                  <c:v>3777.4564001873446</c:v>
                </c:pt>
                <c:pt idx="191">
                  <c:v>3779.5744379168609</c:v>
                </c:pt>
                <c:pt idx="192">
                  <c:v>3781.1588722799597</c:v>
                </c:pt>
                <c:pt idx="193">
                  <c:v>3780.9972334978561</c:v>
                </c:pt>
                <c:pt idx="194">
                  <c:v>3778.8600404819172</c:v>
                </c:pt>
                <c:pt idx="195">
                  <c:v>3777.6785748604702</c:v>
                </c:pt>
                <c:pt idx="196">
                  <c:v>3776.557571547396</c:v>
                </c:pt>
                <c:pt idx="197">
                  <c:v>3775.1970906585921</c:v>
                </c:pt>
                <c:pt idx="198">
                  <c:v>3774.5204879197827</c:v>
                </c:pt>
                <c:pt idx="199">
                  <c:v>3774.8480983612822</c:v>
                </c:pt>
                <c:pt idx="200">
                  <c:v>3775.2687549871703</c:v>
                </c:pt>
                <c:pt idx="201">
                  <c:v>3775.7498916329105</c:v>
                </c:pt>
                <c:pt idx="202">
                  <c:v>3774.8373450347272</c:v>
                </c:pt>
                <c:pt idx="203">
                  <c:v>3772.8438906736424</c:v>
                </c:pt>
                <c:pt idx="204">
                  <c:v>3771.548145338937</c:v>
                </c:pt>
                <c:pt idx="205">
                  <c:v>3770.4260646799726</c:v>
                </c:pt>
                <c:pt idx="206">
                  <c:v>3768.0165669879739</c:v>
                </c:pt>
                <c:pt idx="207">
                  <c:v>3766.4503934881745</c:v>
                </c:pt>
                <c:pt idx="208">
                  <c:v>3764.5928421390863</c:v>
                </c:pt>
                <c:pt idx="209">
                  <c:v>3762.2649808813194</c:v>
                </c:pt>
                <c:pt idx="210">
                  <c:v>3760.751871063771</c:v>
                </c:pt>
                <c:pt idx="211">
                  <c:v>3760.8888025632241</c:v>
                </c:pt>
                <c:pt idx="212">
                  <c:v>3760.4170475398214</c:v>
                </c:pt>
                <c:pt idx="213">
                  <c:v>3760.1104067746096</c:v>
                </c:pt>
                <c:pt idx="214">
                  <c:v>3758.7917055115972</c:v>
                </c:pt>
                <c:pt idx="215">
                  <c:v>3757.3737891925921</c:v>
                </c:pt>
                <c:pt idx="216">
                  <c:v>3756.4521435852389</c:v>
                </c:pt>
                <c:pt idx="217">
                  <c:v>3756.9735268213185</c:v>
                </c:pt>
                <c:pt idx="218">
                  <c:v>3756.4728873505514</c:v>
                </c:pt>
                <c:pt idx="219">
                  <c:v>3756.1474716945531</c:v>
                </c:pt>
                <c:pt idx="220">
                  <c:v>3755.9359515181541</c:v>
                </c:pt>
                <c:pt idx="221">
                  <c:v>3756.9178481691197</c:v>
                </c:pt>
                <c:pt idx="222">
                  <c:v>3757.5560809922472</c:v>
                </c:pt>
                <c:pt idx="223">
                  <c:v>3756.5706332550144</c:v>
                </c:pt>
                <c:pt idx="224">
                  <c:v>3757.3303912980787</c:v>
                </c:pt>
                <c:pt idx="225">
                  <c:v>3757.8242340260704</c:v>
                </c:pt>
                <c:pt idx="226">
                  <c:v>3758.1452317992653</c:v>
                </c:pt>
                <c:pt idx="227">
                  <c:v>3757.7941879690293</c:v>
                </c:pt>
                <c:pt idx="228">
                  <c:v>3757.5660094793761</c:v>
                </c:pt>
                <c:pt idx="229">
                  <c:v>3757.4176934611014</c:v>
                </c:pt>
                <c:pt idx="230">
                  <c:v>3757.6011342406291</c:v>
                </c:pt>
                <c:pt idx="231">
                  <c:v>3757.7203707473222</c:v>
                </c:pt>
                <c:pt idx="232">
                  <c:v>3757.2381820938604</c:v>
                </c:pt>
                <c:pt idx="233">
                  <c:v>3757.2046056605163</c:v>
                </c:pt>
                <c:pt idx="234">
                  <c:v>3757.1827809788429</c:v>
                </c:pt>
                <c:pt idx="235">
                  <c:v>3758.008133509974</c:v>
                </c:pt>
                <c:pt idx="236">
                  <c:v>3758.8244588466155</c:v>
                </c:pt>
                <c:pt idx="237">
                  <c:v>3759.3550703154324</c:v>
                </c:pt>
                <c:pt idx="238">
                  <c:v>3759.6999677701633</c:v>
                </c:pt>
                <c:pt idx="239">
                  <c:v>3759.6443049243321</c:v>
                </c:pt>
                <c:pt idx="240">
                  <c:v>3759.608124074542</c:v>
                </c:pt>
                <c:pt idx="241">
                  <c:v>3759.5846065221785</c:v>
                </c:pt>
                <c:pt idx="242">
                  <c:v>3760.6897729940015</c:v>
                </c:pt>
                <c:pt idx="243">
                  <c:v>3761.4081312006865</c:v>
                </c:pt>
                <c:pt idx="244">
                  <c:v>3761.5952178436255</c:v>
                </c:pt>
                <c:pt idx="245">
                  <c:v>3762.5563627357546</c:v>
                </c:pt>
                <c:pt idx="246">
                  <c:v>3763.1811069156383</c:v>
                </c:pt>
                <c:pt idx="247">
                  <c:v>3763.8670368239691</c:v>
                </c:pt>
                <c:pt idx="248">
                  <c:v>3764.8736517624311</c:v>
                </c:pt>
                <c:pt idx="249">
                  <c:v>3765.5279514724311</c:v>
                </c:pt>
                <c:pt idx="250">
                  <c:v>3766.7927848581498</c:v>
                </c:pt>
                <c:pt idx="251">
                  <c:v>3767.0552341760545</c:v>
                </c:pt>
                <c:pt idx="252">
                  <c:v>3767.2258262326927</c:v>
                </c:pt>
                <c:pt idx="253">
                  <c:v>3767.3367110695076</c:v>
                </c:pt>
                <c:pt idx="254">
                  <c:v>3769.0889314771089</c:v>
                </c:pt>
                <c:pt idx="255">
                  <c:v>3770.2278747420496</c:v>
                </c:pt>
                <c:pt idx="256">
                  <c:v>3772.0875726298864</c:v>
                </c:pt>
                <c:pt idx="257">
                  <c:v>3775.2563677120584</c:v>
                </c:pt>
                <c:pt idx="258">
                  <c:v>3777.3160845154703</c:v>
                </c:pt>
                <c:pt idx="259">
                  <c:v>3778.9347466290942</c:v>
                </c:pt>
                <c:pt idx="260">
                  <c:v>3779.7070308115435</c:v>
                </c:pt>
                <c:pt idx="261">
                  <c:v>3780.2090155301357</c:v>
                </c:pt>
                <c:pt idx="262">
                  <c:v>3781.6557584780799</c:v>
                </c:pt>
                <c:pt idx="263">
                  <c:v>3783.4356799684624</c:v>
                </c:pt>
                <c:pt idx="264">
                  <c:v>3784.592628937211</c:v>
                </c:pt>
                <c:pt idx="265">
                  <c:v>3785.6244919583037</c:v>
                </c:pt>
                <c:pt idx="266">
                  <c:v>3786.2952029220141</c:v>
                </c:pt>
                <c:pt idx="267">
                  <c:v>3786.7311650484257</c:v>
                </c:pt>
                <c:pt idx="268">
                  <c:v>3787.5753009286404</c:v>
                </c:pt>
                <c:pt idx="269">
                  <c:v>3788.1239892507797</c:v>
                </c:pt>
                <c:pt idx="270">
                  <c:v>3788.4806366601701</c:v>
                </c:pt>
                <c:pt idx="271">
                  <c:v>3789.551996050493</c:v>
                </c:pt>
                <c:pt idx="272">
                  <c:v>3791.0879182284216</c:v>
                </c:pt>
                <c:pt idx="273">
                  <c:v>3792.0862676440752</c:v>
                </c:pt>
                <c:pt idx="274">
                  <c:v>3792.7351947642501</c:v>
                </c:pt>
                <c:pt idx="275">
                  <c:v>3791.4779202439263</c:v>
                </c:pt>
                <c:pt idx="276">
                  <c:v>3790.6606918057159</c:v>
                </c:pt>
                <c:pt idx="277">
                  <c:v>3791.2488780865042</c:v>
                </c:pt>
                <c:pt idx="278">
                  <c:v>3792.7516520498757</c:v>
                </c:pt>
                <c:pt idx="279">
                  <c:v>3793.7284551260673</c:v>
                </c:pt>
                <c:pt idx="280">
                  <c:v>3793.8026166275449</c:v>
                </c:pt>
                <c:pt idx="281">
                  <c:v>3793.570975412099</c:v>
                </c:pt>
                <c:pt idx="282">
                  <c:v>3793.4204086220593</c:v>
                </c:pt>
                <c:pt idx="283">
                  <c:v>3793.8833007065805</c:v>
                </c:pt>
                <c:pt idx="284">
                  <c:v>3795.8632577099565</c:v>
                </c:pt>
                <c:pt idx="285">
                  <c:v>3797.150229762151</c:v>
                </c:pt>
                <c:pt idx="286">
                  <c:v>3797.7069154046712</c:v>
                </c:pt>
                <c:pt idx="287">
                  <c:v>3797.2292224980906</c:v>
                </c:pt>
                <c:pt idx="288">
                  <c:v>3796.9187221088132</c:v>
                </c:pt>
                <c:pt idx="289">
                  <c:v>3795.3165977835174</c:v>
                </c:pt>
                <c:pt idx="290">
                  <c:v>3794.2752169720752</c:v>
                </c:pt>
                <c:pt idx="291">
                  <c:v>3793.5983194446376</c:v>
                </c:pt>
                <c:pt idx="292">
                  <c:v>3793.9989427412561</c:v>
                </c:pt>
                <c:pt idx="293">
                  <c:v>3793.9784335774175</c:v>
                </c:pt>
                <c:pt idx="294">
                  <c:v>3793.9651026209226</c:v>
                </c:pt>
                <c:pt idx="295">
                  <c:v>3794.2373518058416</c:v>
                </c:pt>
                <c:pt idx="296">
                  <c:v>3796.0933909244764</c:v>
                </c:pt>
                <c:pt idx="297">
                  <c:v>3797.299816351589</c:v>
                </c:pt>
                <c:pt idx="298">
                  <c:v>3798.9245995686651</c:v>
                </c:pt>
                <c:pt idx="299">
                  <c:v>3799.9807086597648</c:v>
                </c:pt>
                <c:pt idx="300">
                  <c:v>3800.6671795689795</c:v>
                </c:pt>
                <c:pt idx="301">
                  <c:v>3800.2727789705159</c:v>
                </c:pt>
                <c:pt idx="302">
                  <c:v>3800.2973328881553</c:v>
                </c:pt>
                <c:pt idx="303">
                  <c:v>3800.3132929346207</c:v>
                </c:pt>
                <c:pt idx="304">
                  <c:v>3801.1632055390419</c:v>
                </c:pt>
                <c:pt idx="305">
                  <c:v>3800.3153496596501</c:v>
                </c:pt>
                <c:pt idx="306">
                  <c:v>3799.7642433380456</c:v>
                </c:pt>
                <c:pt idx="307">
                  <c:v>3798.84633184619</c:v>
                </c:pt>
                <c:pt idx="308">
                  <c:v>3799.6499884487494</c:v>
                </c:pt>
                <c:pt idx="309">
                  <c:v>3800.172365240413</c:v>
                </c:pt>
                <c:pt idx="310">
                  <c:v>3799.9511496569476</c:v>
                </c:pt>
                <c:pt idx="311">
                  <c:v>3799.8073595276951</c:v>
                </c:pt>
                <c:pt idx="312">
                  <c:v>3799.7138959436811</c:v>
                </c:pt>
                <c:pt idx="313">
                  <c:v>3800.2139051121189</c:v>
                </c:pt>
                <c:pt idx="314">
                  <c:v>3800.8187572630095</c:v>
                </c:pt>
                <c:pt idx="315">
                  <c:v>3801.2119111610887</c:v>
                </c:pt>
                <c:pt idx="316">
                  <c:v>3801.7473073862461</c:v>
                </c:pt>
                <c:pt idx="317">
                  <c:v>3801.5356225497862</c:v>
                </c:pt>
                <c:pt idx="318">
                  <c:v>3801.3980274060873</c:v>
                </c:pt>
                <c:pt idx="319">
                  <c:v>3801.8682829454956</c:v>
                </c:pt>
                <c:pt idx="320">
                  <c:v>3802.4537952375172</c:v>
                </c:pt>
                <c:pt idx="321">
                  <c:v>3802.8343782273309</c:v>
                </c:pt>
                <c:pt idx="322">
                  <c:v>3801.4016119070384</c:v>
                </c:pt>
                <c:pt idx="323">
                  <c:v>3800.7501599902544</c:v>
                </c:pt>
                <c:pt idx="324">
                  <c:v>3800.3267162443449</c:v>
                </c:pt>
                <c:pt idx="325">
                  <c:v>3800.3323921161441</c:v>
                </c:pt>
                <c:pt idx="326">
                  <c:v>3801.1756200070326</c:v>
                </c:pt>
                <c:pt idx="327">
                  <c:v>3801.7237181361102</c:v>
                </c:pt>
                <c:pt idx="328">
                  <c:v>3800.679682847745</c:v>
                </c:pt>
                <c:pt idx="329">
                  <c:v>3800.5618204083544</c:v>
                </c:pt>
                <c:pt idx="330">
                  <c:v>3800.4852098227507</c:v>
                </c:pt>
                <c:pt idx="331">
                  <c:v>3801.2749515163268</c:v>
                </c:pt>
                <c:pt idx="332">
                  <c:v>3800.6678307362922</c:v>
                </c:pt>
                <c:pt idx="333">
                  <c:v>3800.2732022292694</c:v>
                </c:pt>
                <c:pt idx="334">
                  <c:v>3800.5774541977516</c:v>
                </c:pt>
                <c:pt idx="335">
                  <c:v>3801.0550641686714</c:v>
                </c:pt>
                <c:pt idx="336">
                  <c:v>3801.365510649769</c:v>
                </c:pt>
                <c:pt idx="337">
                  <c:v>3797.9271641437326</c:v>
                </c:pt>
                <c:pt idx="338">
                  <c:v>3794.5717860339496</c:v>
                </c:pt>
                <c:pt idx="339">
                  <c:v>3792.3907902625906</c:v>
                </c:pt>
                <c:pt idx="340">
                  <c:v>3793.4938949643324</c:v>
                </c:pt>
                <c:pt idx="341">
                  <c:v>3796.7305968583551</c:v>
                </c:pt>
                <c:pt idx="342">
                  <c:v>3798.8344530894697</c:v>
                </c:pt>
                <c:pt idx="343">
                  <c:v>3801.0414982139132</c:v>
                </c:pt>
                <c:pt idx="344">
                  <c:v>3802.7569918514419</c:v>
                </c:pt>
                <c:pt idx="345">
                  <c:v>3803.8720627158355</c:v>
                </c:pt>
                <c:pt idx="346">
                  <c:v>3804.5968587776915</c:v>
                </c:pt>
                <c:pt idx="347">
                  <c:v>3804.507215719851</c:v>
                </c:pt>
                <c:pt idx="348">
                  <c:v>3804.4489477322545</c:v>
                </c:pt>
                <c:pt idx="349">
                  <c:v>3805.5315264211763</c:v>
                </c:pt>
                <c:pt idx="350">
                  <c:v>3808.47504021546</c:v>
                </c:pt>
                <c:pt idx="351">
                  <c:v>3810.3883241817443</c:v>
                </c:pt>
                <c:pt idx="352">
                  <c:v>3811.0722663770166</c:v>
                </c:pt>
                <c:pt idx="353">
                  <c:v>3810.3963759230842</c:v>
                </c:pt>
                <c:pt idx="354">
                  <c:v>3809.9570471280281</c:v>
                </c:pt>
                <c:pt idx="355">
                  <c:v>3809.951329602648</c:v>
                </c:pt>
                <c:pt idx="356">
                  <c:v>3807.9876217560727</c:v>
                </c:pt>
                <c:pt idx="357">
                  <c:v>3806.7112116557987</c:v>
                </c:pt>
                <c:pt idx="358">
                  <c:v>3806.4423055886678</c:v>
                </c:pt>
                <c:pt idx="359">
                  <c:v>3805.7067561469858</c:v>
                </c:pt>
                <c:pt idx="360">
                  <c:v>3805.2286490098923</c:v>
                </c:pt>
                <c:pt idx="361">
                  <c:v>3804.9178793707815</c:v>
                </c:pt>
                <c:pt idx="362">
                  <c:v>3803.3166481483281</c:v>
                </c:pt>
                <c:pt idx="363">
                  <c:v>3802.2758478537335</c:v>
                </c:pt>
                <c:pt idx="364">
                  <c:v>3801.5993276622471</c:v>
                </c:pt>
                <c:pt idx="365">
                  <c:v>3800.598829039734</c:v>
                </c:pt>
                <c:pt idx="366">
                  <c:v>3799.9485049351006</c:v>
                </c:pt>
                <c:pt idx="367">
                  <c:v>3798.68625569287</c:v>
                </c:pt>
                <c:pt idx="368">
                  <c:v>3800.1056313319045</c:v>
                </c:pt>
                <c:pt idx="369">
                  <c:v>3801.0282254972772</c:v>
                </c:pt>
                <c:pt idx="370">
                  <c:v>3801.0682193219568</c:v>
                </c:pt>
                <c:pt idx="371">
                  <c:v>3799.693916235733</c:v>
                </c:pt>
                <c:pt idx="372">
                  <c:v>3798.8006192296875</c:v>
                </c:pt>
                <c:pt idx="373">
                  <c:v>3797.0995232948985</c:v>
                </c:pt>
                <c:pt idx="374">
                  <c:v>3797.9538023923637</c:v>
                </c:pt>
                <c:pt idx="375">
                  <c:v>3798.5090838057163</c:v>
                </c:pt>
                <c:pt idx="376">
                  <c:v>3797.7506319587706</c:v>
                </c:pt>
                <c:pt idx="377">
                  <c:v>3795.85733918599</c:v>
                </c:pt>
                <c:pt idx="378">
                  <c:v>3794.6266988836828</c:v>
                </c:pt>
                <c:pt idx="379">
                  <c:v>3792.9872441129642</c:v>
                </c:pt>
                <c:pt idx="380">
                  <c:v>3791.9215985119972</c:v>
                </c:pt>
                <c:pt idx="381">
                  <c:v>3791.2289288713687</c:v>
                </c:pt>
                <c:pt idx="382">
                  <c:v>3790.4988474135539</c:v>
                </c:pt>
                <c:pt idx="383">
                  <c:v>3789.4635339679276</c:v>
                </c:pt>
                <c:pt idx="384">
                  <c:v>3788.7905802282703</c:v>
                </c:pt>
                <c:pt idx="385">
                  <c:v>3788.91392079554</c:v>
                </c:pt>
                <c:pt idx="386">
                  <c:v>3789.8336307384839</c:v>
                </c:pt>
                <c:pt idx="387">
                  <c:v>3790.4314422013977</c:v>
                </c:pt>
                <c:pt idx="388">
                  <c:v>3790.5401734608854</c:v>
                </c:pt>
                <c:pt idx="389">
                  <c:v>3791.1705411623648</c:v>
                </c:pt>
                <c:pt idx="390">
                  <c:v>3791.5802801683262</c:v>
                </c:pt>
                <c:pt idx="391">
                  <c:v>3791.2869181393889</c:v>
                </c:pt>
                <c:pt idx="392">
                  <c:v>3791.0962328205796</c:v>
                </c:pt>
                <c:pt idx="393">
                  <c:v>3790.9722873633536</c:v>
                </c:pt>
                <c:pt idx="394">
                  <c:v>3791.4514151989692</c:v>
                </c:pt>
                <c:pt idx="395">
                  <c:v>3793.4429935557914</c:v>
                </c:pt>
                <c:pt idx="396">
                  <c:v>3794.7375194877259</c:v>
                </c:pt>
                <c:pt idx="397">
                  <c:v>3795.8588075348894</c:v>
                </c:pt>
                <c:pt idx="398">
                  <c:v>3795.7481061913268</c:v>
                </c:pt>
                <c:pt idx="399">
                  <c:v>3795.676150318011</c:v>
                </c:pt>
                <c:pt idx="400">
                  <c:v>3795.3495328089498</c:v>
                </c:pt>
                <c:pt idx="401">
                  <c:v>3795.9767700022785</c:v>
                </c:pt>
                <c:pt idx="402">
                  <c:v>3796.3844741779421</c:v>
                </c:pt>
                <c:pt idx="403">
                  <c:v>3797.4890204663425</c:v>
                </c:pt>
                <c:pt idx="404">
                  <c:v>3796.8077445967715</c:v>
                </c:pt>
                <c:pt idx="405">
                  <c:v>3796.3649152815501</c:v>
                </c:pt>
                <c:pt idx="406">
                  <c:v>3796.6367686094686</c:v>
                </c:pt>
                <c:pt idx="407">
                  <c:v>3796.8134732726157</c:v>
                </c:pt>
                <c:pt idx="408">
                  <c:v>3796.9283313036613</c:v>
                </c:pt>
                <c:pt idx="409">
                  <c:v>3795.6026899515755</c:v>
                </c:pt>
                <c:pt idx="410">
                  <c:v>3794.4611768813133</c:v>
                </c:pt>
                <c:pt idx="411">
                  <c:v>3793.7191933856429</c:v>
                </c:pt>
                <c:pt idx="412">
                  <c:v>3793.7965964962696</c:v>
                </c:pt>
                <c:pt idx="413">
                  <c:v>3794.4076690162237</c:v>
                </c:pt>
                <c:pt idx="414">
                  <c:v>3794.8048661541939</c:v>
                </c:pt>
                <c:pt idx="415">
                  <c:v>3794.2224376044214</c:v>
                </c:pt>
                <c:pt idx="416">
                  <c:v>3793.5640128556629</c:v>
                </c:pt>
                <c:pt idx="417">
                  <c:v>3793.1360367689699</c:v>
                </c:pt>
                <c:pt idx="418">
                  <c:v>3792.5780061212131</c:v>
                </c:pt>
                <c:pt idx="419">
                  <c:v>3792.7749785829837</c:v>
                </c:pt>
                <c:pt idx="420">
                  <c:v>3792.9030106831347</c:v>
                </c:pt>
                <c:pt idx="421">
                  <c:v>3793.8268382376859</c:v>
                </c:pt>
                <c:pt idx="422">
                  <c:v>3795.2668647223632</c:v>
                </c:pt>
                <c:pt idx="423">
                  <c:v>3796.2028819374032</c:v>
                </c:pt>
                <c:pt idx="424">
                  <c:v>3796.8112931271794</c:v>
                </c:pt>
                <c:pt idx="425">
                  <c:v>3798.0473670899869</c:v>
                </c:pt>
                <c:pt idx="426">
                  <c:v>3798.8508151658116</c:v>
                </c:pt>
                <c:pt idx="427">
                  <c:v>3799.9327487979103</c:v>
                </c:pt>
                <c:pt idx="428">
                  <c:v>3799.235706586509</c:v>
                </c:pt>
                <c:pt idx="429">
                  <c:v>3798.7826291490978</c:v>
                </c:pt>
                <c:pt idx="430">
                  <c:v>3797.9284364319683</c:v>
                </c:pt>
                <c:pt idx="431">
                  <c:v>3798.4925959314592</c:v>
                </c:pt>
                <c:pt idx="432">
                  <c:v>3798.8592996061279</c:v>
                </c:pt>
                <c:pt idx="433">
                  <c:v>3798.2581184204441</c:v>
                </c:pt>
                <c:pt idx="434">
                  <c:v>3797.5875044583431</c:v>
                </c:pt>
                <c:pt idx="435">
                  <c:v>3797.1516053829778</c:v>
                </c:pt>
                <c:pt idx="436">
                  <c:v>3797.7078095582087</c:v>
                </c:pt>
                <c:pt idx="437">
                  <c:v>3796.9499575064838</c:v>
                </c:pt>
                <c:pt idx="438">
                  <c:v>3796.4573536728626</c:v>
                </c:pt>
                <c:pt idx="439">
                  <c:v>3793.8973235345247</c:v>
                </c:pt>
                <c:pt idx="440">
                  <c:v>3791.3926972551517</c:v>
                </c:pt>
                <c:pt idx="441">
                  <c:v>3789.7646901735593</c:v>
                </c:pt>
                <c:pt idx="442">
                  <c:v>3788.7064855705244</c:v>
                </c:pt>
                <c:pt idx="443">
                  <c:v>3786.8992678129266</c:v>
                </c:pt>
                <c:pt idx="444">
                  <c:v>3785.7245762704879</c:v>
                </c:pt>
                <c:pt idx="445">
                  <c:v>3784.9610267679027</c:v>
                </c:pt>
                <c:pt idx="446">
                  <c:v>3785.024411974035</c:v>
                </c:pt>
                <c:pt idx="447">
                  <c:v>3785.0656123580211</c:v>
                </c:pt>
                <c:pt idx="448">
                  <c:v>3784.2517859181589</c:v>
                </c:pt>
                <c:pt idx="449">
                  <c:v>3782.043721583811</c:v>
                </c:pt>
                <c:pt idx="450">
                  <c:v>3780.6084797664848</c:v>
                </c:pt>
                <c:pt idx="451">
                  <c:v>3778.275273512957</c:v>
                </c:pt>
                <c:pt idx="452">
                  <c:v>3775.9180827587111</c:v>
                </c:pt>
                <c:pt idx="453">
                  <c:v>3774.3859087684509</c:v>
                </c:pt>
                <c:pt idx="454">
                  <c:v>3772.8303032919694</c:v>
                </c:pt>
                <c:pt idx="455">
                  <c:v>3769.5793220857722</c:v>
                </c:pt>
                <c:pt idx="456">
                  <c:v>3767.4661843017439</c:v>
                </c:pt>
                <c:pt idx="457">
                  <c:v>3764.6923456698601</c:v>
                </c:pt>
                <c:pt idx="458">
                  <c:v>3761.2092052954636</c:v>
                </c:pt>
                <c:pt idx="459">
                  <c:v>3758.9451640521061</c:v>
                </c:pt>
                <c:pt idx="460">
                  <c:v>3757.1936910525174</c:v>
                </c:pt>
                <c:pt idx="461">
                  <c:v>3755.2156950285657</c:v>
                </c:pt>
                <c:pt idx="462">
                  <c:v>3753.9299976129973</c:v>
                </c:pt>
                <c:pt idx="463">
                  <c:v>3753.0942942928777</c:v>
                </c:pt>
                <c:pt idx="464">
                  <c:v>3750.591095679722</c:v>
                </c:pt>
                <c:pt idx="465">
                  <c:v>3748.9640165811707</c:v>
                </c:pt>
                <c:pt idx="466">
                  <c:v>3747.626568975706</c:v>
                </c:pt>
                <c:pt idx="467">
                  <c:v>3747.0370742235605</c:v>
                </c:pt>
                <c:pt idx="468">
                  <c:v>3746.6539026346659</c:v>
                </c:pt>
                <c:pt idx="469">
                  <c:v>3745.0045420296187</c:v>
                </c:pt>
                <c:pt idx="470">
                  <c:v>3743.0929190621191</c:v>
                </c:pt>
                <c:pt idx="471">
                  <c:v>3741.8503641332445</c:v>
                </c:pt>
                <c:pt idx="472">
                  <c:v>3741.3225496208825</c:v>
                </c:pt>
                <c:pt idx="473">
                  <c:v>3739.5791711155812</c:v>
                </c:pt>
                <c:pt idx="474">
                  <c:v>3738.4459750871356</c:v>
                </c:pt>
                <c:pt idx="475">
                  <c:v>3738.2690900514585</c:v>
                </c:pt>
                <c:pt idx="476">
                  <c:v>3738.9947214677213</c:v>
                </c:pt>
                <c:pt idx="477">
                  <c:v>3739.4663818882923</c:v>
                </c:pt>
                <c:pt idx="478">
                  <c:v>3739.7729611616633</c:v>
                </c:pt>
                <c:pt idx="479">
                  <c:v>3739.9722376893546</c:v>
                </c:pt>
                <c:pt idx="480">
                  <c:v>3740.1017674323539</c:v>
                </c:pt>
              </c:numCache>
            </c:numRef>
          </c:val>
        </c:ser>
        <c:ser>
          <c:idx val="2"/>
          <c:order val="3"/>
          <c:tx>
            <c:strRef>
              <c:f>Evaluation!$P$38:$P$41</c:f>
              <c:strCache>
                <c:ptCount val="1"/>
                <c:pt idx="0">
                  <c:v>Recovery Period Ramp MW</c:v>
                </c:pt>
              </c:strCache>
            </c:strRef>
          </c:tx>
          <c:marker>
            <c:spPr>
              <a:noFill/>
              <a:ln>
                <a:noFill/>
              </a:ln>
            </c:spPr>
          </c:marker>
          <c:val>
            <c:numRef>
              <c:f>Evaluation!$P$49:$P$529</c:f>
              <c:numCache>
                <c:formatCode>0.000</c:formatCode>
                <c:ptCount val="481"/>
                <c:pt idx="31">
                  <c:v>3678.4562453667745</c:v>
                </c:pt>
                <c:pt idx="32">
                  <c:v>3679.0497020493835</c:v>
                </c:pt>
                <c:pt idx="33">
                  <c:v>3679.6431587319926</c:v>
                </c:pt>
                <c:pt idx="34">
                  <c:v>3680.2366154146016</c:v>
                </c:pt>
                <c:pt idx="35">
                  <c:v>3680.8300720972106</c:v>
                </c:pt>
                <c:pt idx="36">
                  <c:v>3681.4235287798197</c:v>
                </c:pt>
                <c:pt idx="37">
                  <c:v>3682.0169854624287</c:v>
                </c:pt>
                <c:pt idx="38">
                  <c:v>3682.6104421450377</c:v>
                </c:pt>
                <c:pt idx="39">
                  <c:v>3683.2038988276468</c:v>
                </c:pt>
                <c:pt idx="40">
                  <c:v>3683.7973555102558</c:v>
                </c:pt>
                <c:pt idx="41">
                  <c:v>3684.3908121928648</c:v>
                </c:pt>
                <c:pt idx="42">
                  <c:v>3684.9842688754738</c:v>
                </c:pt>
                <c:pt idx="43">
                  <c:v>3685.5777255580829</c:v>
                </c:pt>
                <c:pt idx="44">
                  <c:v>3686.1711822406919</c:v>
                </c:pt>
                <c:pt idx="45">
                  <c:v>3686.7646389233009</c:v>
                </c:pt>
                <c:pt idx="46">
                  <c:v>3687.35809560591</c:v>
                </c:pt>
                <c:pt idx="47">
                  <c:v>3687.951552288519</c:v>
                </c:pt>
                <c:pt idx="48">
                  <c:v>3688.545008971128</c:v>
                </c:pt>
                <c:pt idx="49">
                  <c:v>3689.1384656537371</c:v>
                </c:pt>
                <c:pt idx="50">
                  <c:v>3689.7319223363461</c:v>
                </c:pt>
                <c:pt idx="51">
                  <c:v>3690.3253790189551</c:v>
                </c:pt>
                <c:pt idx="52">
                  <c:v>3690.9188357015641</c:v>
                </c:pt>
                <c:pt idx="53">
                  <c:v>3691.5122923841732</c:v>
                </c:pt>
                <c:pt idx="54">
                  <c:v>3692.1057490667822</c:v>
                </c:pt>
                <c:pt idx="55">
                  <c:v>3692.6992057493912</c:v>
                </c:pt>
                <c:pt idx="56">
                  <c:v>3693.2926624320003</c:v>
                </c:pt>
                <c:pt idx="57">
                  <c:v>3693.8861191146093</c:v>
                </c:pt>
                <c:pt idx="58">
                  <c:v>3694.4795757972183</c:v>
                </c:pt>
                <c:pt idx="59">
                  <c:v>3695.0730324798274</c:v>
                </c:pt>
                <c:pt idx="60">
                  <c:v>3695.6664891624364</c:v>
                </c:pt>
                <c:pt idx="61">
                  <c:v>3696.2599458450454</c:v>
                </c:pt>
                <c:pt idx="62">
                  <c:v>3696.8534025276545</c:v>
                </c:pt>
                <c:pt idx="63">
                  <c:v>3697.4468592102635</c:v>
                </c:pt>
                <c:pt idx="64">
                  <c:v>3698.0403158928725</c:v>
                </c:pt>
                <c:pt idx="65">
                  <c:v>3698.6337725754815</c:v>
                </c:pt>
                <c:pt idx="66">
                  <c:v>3699.2272292580906</c:v>
                </c:pt>
                <c:pt idx="67">
                  <c:v>3699.8206859406996</c:v>
                </c:pt>
                <c:pt idx="68">
                  <c:v>3700.4141426233086</c:v>
                </c:pt>
                <c:pt idx="69">
                  <c:v>3701.0075993059177</c:v>
                </c:pt>
                <c:pt idx="70">
                  <c:v>3701.6010559885267</c:v>
                </c:pt>
                <c:pt idx="71">
                  <c:v>3702.1945126711357</c:v>
                </c:pt>
                <c:pt idx="72">
                  <c:v>3702.7879693537448</c:v>
                </c:pt>
                <c:pt idx="73">
                  <c:v>3703.3814260363538</c:v>
                </c:pt>
                <c:pt idx="74">
                  <c:v>3703.9748827189628</c:v>
                </c:pt>
                <c:pt idx="75">
                  <c:v>3704.5683394015718</c:v>
                </c:pt>
                <c:pt idx="76">
                  <c:v>3705.1617960841809</c:v>
                </c:pt>
                <c:pt idx="77">
                  <c:v>3705.7552527667899</c:v>
                </c:pt>
                <c:pt idx="78">
                  <c:v>3706.3487094493989</c:v>
                </c:pt>
                <c:pt idx="79">
                  <c:v>3706.942166132008</c:v>
                </c:pt>
                <c:pt idx="80">
                  <c:v>3707.535622814617</c:v>
                </c:pt>
                <c:pt idx="81">
                  <c:v>3708.129079497226</c:v>
                </c:pt>
                <c:pt idx="82">
                  <c:v>3708.7225361798351</c:v>
                </c:pt>
                <c:pt idx="83">
                  <c:v>3709.3159928624441</c:v>
                </c:pt>
                <c:pt idx="84">
                  <c:v>3709.9094495450531</c:v>
                </c:pt>
                <c:pt idx="85">
                  <c:v>3710.5029062276622</c:v>
                </c:pt>
                <c:pt idx="86">
                  <c:v>3711.0963629102712</c:v>
                </c:pt>
                <c:pt idx="87">
                  <c:v>3711.6898195928802</c:v>
                </c:pt>
                <c:pt idx="88">
                  <c:v>3712.2832762754892</c:v>
                </c:pt>
                <c:pt idx="89">
                  <c:v>3712.8767329580983</c:v>
                </c:pt>
                <c:pt idx="90">
                  <c:v>3713.4701896407073</c:v>
                </c:pt>
                <c:pt idx="91">
                  <c:v>3714.0636463233163</c:v>
                </c:pt>
                <c:pt idx="92">
                  <c:v>3714.6571030059254</c:v>
                </c:pt>
                <c:pt idx="93">
                  <c:v>3715.2505596885344</c:v>
                </c:pt>
                <c:pt idx="94">
                  <c:v>3715.8440163711434</c:v>
                </c:pt>
                <c:pt idx="95">
                  <c:v>3716.4374730537525</c:v>
                </c:pt>
                <c:pt idx="96">
                  <c:v>3717.0309297363615</c:v>
                </c:pt>
                <c:pt idx="97">
                  <c:v>3717.6243864189705</c:v>
                </c:pt>
                <c:pt idx="98">
                  <c:v>3718.2178431015795</c:v>
                </c:pt>
                <c:pt idx="99">
                  <c:v>3718.8112997841886</c:v>
                </c:pt>
                <c:pt idx="100">
                  <c:v>3719.4047564667976</c:v>
                </c:pt>
                <c:pt idx="101">
                  <c:v>3719.9982131494066</c:v>
                </c:pt>
                <c:pt idx="102">
                  <c:v>3720.5916698320157</c:v>
                </c:pt>
                <c:pt idx="103">
                  <c:v>3721.1851265146247</c:v>
                </c:pt>
                <c:pt idx="104">
                  <c:v>3721.7785831972337</c:v>
                </c:pt>
                <c:pt idx="105">
                  <c:v>3722.3720398798428</c:v>
                </c:pt>
                <c:pt idx="106">
                  <c:v>3722.9654965624518</c:v>
                </c:pt>
                <c:pt idx="107">
                  <c:v>3723.5589532450608</c:v>
                </c:pt>
                <c:pt idx="108">
                  <c:v>3724.1524099276699</c:v>
                </c:pt>
                <c:pt idx="109">
                  <c:v>3724.7458666102789</c:v>
                </c:pt>
                <c:pt idx="110">
                  <c:v>3725.3393232928879</c:v>
                </c:pt>
                <c:pt idx="111">
                  <c:v>3725.9327799754969</c:v>
                </c:pt>
                <c:pt idx="112">
                  <c:v>3726.526236658106</c:v>
                </c:pt>
                <c:pt idx="113">
                  <c:v>3727.119693340715</c:v>
                </c:pt>
                <c:pt idx="114">
                  <c:v>3727.713150023324</c:v>
                </c:pt>
                <c:pt idx="115">
                  <c:v>3728.3066067059331</c:v>
                </c:pt>
                <c:pt idx="116">
                  <c:v>3728.9000633885421</c:v>
                </c:pt>
                <c:pt idx="117">
                  <c:v>3729.4935200711511</c:v>
                </c:pt>
                <c:pt idx="118">
                  <c:v>3730.0869767537602</c:v>
                </c:pt>
                <c:pt idx="119">
                  <c:v>3730.6804334363692</c:v>
                </c:pt>
                <c:pt idx="120">
                  <c:v>3731.2738901189782</c:v>
                </c:pt>
                <c:pt idx="121">
                  <c:v>3731.8673468015872</c:v>
                </c:pt>
                <c:pt idx="122">
                  <c:v>3732.4608034841963</c:v>
                </c:pt>
                <c:pt idx="123">
                  <c:v>3733.0542601668053</c:v>
                </c:pt>
                <c:pt idx="124">
                  <c:v>3733.6477168494143</c:v>
                </c:pt>
                <c:pt idx="125">
                  <c:v>3734.2411735320234</c:v>
                </c:pt>
                <c:pt idx="126">
                  <c:v>3734.8346302146324</c:v>
                </c:pt>
                <c:pt idx="127">
                  <c:v>3735.4280868972414</c:v>
                </c:pt>
                <c:pt idx="128">
                  <c:v>3736.0215435798505</c:v>
                </c:pt>
                <c:pt idx="129">
                  <c:v>3736.6150002624595</c:v>
                </c:pt>
                <c:pt idx="130">
                  <c:v>3737.2084569450685</c:v>
                </c:pt>
                <c:pt idx="131">
                  <c:v>3737.8019136276775</c:v>
                </c:pt>
                <c:pt idx="132">
                  <c:v>3738.3953703102866</c:v>
                </c:pt>
                <c:pt idx="133">
                  <c:v>3738.9888269928956</c:v>
                </c:pt>
                <c:pt idx="134">
                  <c:v>3739.5822836755046</c:v>
                </c:pt>
                <c:pt idx="135">
                  <c:v>3740.1757403581137</c:v>
                </c:pt>
                <c:pt idx="136">
                  <c:v>3740.7691970407227</c:v>
                </c:pt>
                <c:pt idx="137">
                  <c:v>3741.3626537233317</c:v>
                </c:pt>
                <c:pt idx="138">
                  <c:v>3741.9561104059408</c:v>
                </c:pt>
                <c:pt idx="139">
                  <c:v>3742.5495670885498</c:v>
                </c:pt>
                <c:pt idx="140">
                  <c:v>3743.1430237711588</c:v>
                </c:pt>
                <c:pt idx="141">
                  <c:v>3743.7364804537679</c:v>
                </c:pt>
                <c:pt idx="142">
                  <c:v>3744.3299371363769</c:v>
                </c:pt>
                <c:pt idx="143">
                  <c:v>3744.9233938189859</c:v>
                </c:pt>
                <c:pt idx="144">
                  <c:v>3745.5168505015949</c:v>
                </c:pt>
                <c:pt idx="145">
                  <c:v>3746.110307184204</c:v>
                </c:pt>
                <c:pt idx="146">
                  <c:v>3746.703763866813</c:v>
                </c:pt>
                <c:pt idx="147">
                  <c:v>3747.297220549422</c:v>
                </c:pt>
                <c:pt idx="148">
                  <c:v>3747.8906772320311</c:v>
                </c:pt>
                <c:pt idx="149">
                  <c:v>3748.4841339146401</c:v>
                </c:pt>
                <c:pt idx="150">
                  <c:v>3749.0775905972491</c:v>
                </c:pt>
                <c:pt idx="151">
                  <c:v>3749.6710472798582</c:v>
                </c:pt>
                <c:pt idx="152">
                  <c:v>3750.2645039624672</c:v>
                </c:pt>
                <c:pt idx="153">
                  <c:v>3750.8579606450762</c:v>
                </c:pt>
                <c:pt idx="154">
                  <c:v>3751.4514173276852</c:v>
                </c:pt>
                <c:pt idx="155">
                  <c:v>3752.0448740102943</c:v>
                </c:pt>
                <c:pt idx="156">
                  <c:v>3752.6383306929033</c:v>
                </c:pt>
                <c:pt idx="157">
                  <c:v>3753.2317873755123</c:v>
                </c:pt>
                <c:pt idx="158">
                  <c:v>3753.8252440581214</c:v>
                </c:pt>
                <c:pt idx="159">
                  <c:v>3754.4187007407304</c:v>
                </c:pt>
                <c:pt idx="160">
                  <c:v>3755.0121574233394</c:v>
                </c:pt>
                <c:pt idx="161">
                  <c:v>3755.6056141059485</c:v>
                </c:pt>
                <c:pt idx="162">
                  <c:v>3756.1990707885575</c:v>
                </c:pt>
                <c:pt idx="163">
                  <c:v>3756.7925274711665</c:v>
                </c:pt>
                <c:pt idx="164">
                  <c:v>3757.3859841537756</c:v>
                </c:pt>
                <c:pt idx="165">
                  <c:v>3757.9794408363846</c:v>
                </c:pt>
                <c:pt idx="166">
                  <c:v>3758.5728975189936</c:v>
                </c:pt>
                <c:pt idx="167">
                  <c:v>3759.1663542016026</c:v>
                </c:pt>
                <c:pt idx="168">
                  <c:v>3759.7598108842117</c:v>
                </c:pt>
                <c:pt idx="169">
                  <c:v>3760.3532675668207</c:v>
                </c:pt>
                <c:pt idx="170">
                  <c:v>3760.9467242494297</c:v>
                </c:pt>
                <c:pt idx="171">
                  <c:v>3761.5401809320388</c:v>
                </c:pt>
                <c:pt idx="172">
                  <c:v>3762.1336376146478</c:v>
                </c:pt>
                <c:pt idx="173">
                  <c:v>3762.7270942972568</c:v>
                </c:pt>
                <c:pt idx="174">
                  <c:v>3763.3205509798659</c:v>
                </c:pt>
                <c:pt idx="175">
                  <c:v>3763.9140076624749</c:v>
                </c:pt>
                <c:pt idx="176">
                  <c:v>3764.5074643450839</c:v>
                </c:pt>
                <c:pt idx="177">
                  <c:v>3765.1009210276929</c:v>
                </c:pt>
                <c:pt idx="178">
                  <c:v>3765.694377710302</c:v>
                </c:pt>
                <c:pt idx="179">
                  <c:v>3766.287834392911</c:v>
                </c:pt>
                <c:pt idx="180">
                  <c:v>3766.88129107552</c:v>
                </c:pt>
                <c:pt idx="181">
                  <c:v>3767.4747477581291</c:v>
                </c:pt>
                <c:pt idx="182">
                  <c:v>3768.0682044407381</c:v>
                </c:pt>
                <c:pt idx="183">
                  <c:v>3768.6616611233471</c:v>
                </c:pt>
                <c:pt idx="184">
                  <c:v>3769.2551178059562</c:v>
                </c:pt>
                <c:pt idx="185">
                  <c:v>3769.8485744885652</c:v>
                </c:pt>
                <c:pt idx="186">
                  <c:v>3770.4420311711742</c:v>
                </c:pt>
                <c:pt idx="187">
                  <c:v>3771.0354878537833</c:v>
                </c:pt>
                <c:pt idx="188">
                  <c:v>3771.6289445363923</c:v>
                </c:pt>
                <c:pt idx="189">
                  <c:v>3772.2224012190013</c:v>
                </c:pt>
                <c:pt idx="190">
                  <c:v>3772.8158579016103</c:v>
                </c:pt>
                <c:pt idx="191">
                  <c:v>3773.4093145842194</c:v>
                </c:pt>
                <c:pt idx="192">
                  <c:v>3774.0027712668284</c:v>
                </c:pt>
                <c:pt idx="193">
                  <c:v>3774.5962279494374</c:v>
                </c:pt>
                <c:pt idx="194">
                  <c:v>3775.1896846320465</c:v>
                </c:pt>
                <c:pt idx="195">
                  <c:v>3775.7831413146555</c:v>
                </c:pt>
                <c:pt idx="196">
                  <c:v>3776.3765979972645</c:v>
                </c:pt>
                <c:pt idx="197">
                  <c:v>3776.9700546798736</c:v>
                </c:pt>
                <c:pt idx="198">
                  <c:v>3777.5635113624826</c:v>
                </c:pt>
                <c:pt idx="199">
                  <c:v>3778.1569680450916</c:v>
                </c:pt>
                <c:pt idx="200">
                  <c:v>3778.7504247277006</c:v>
                </c:pt>
                <c:pt idx="201">
                  <c:v>3779.3438814103097</c:v>
                </c:pt>
                <c:pt idx="202">
                  <c:v>3779.3438814103097</c:v>
                </c:pt>
                <c:pt idx="203">
                  <c:v>3779.3438814103097</c:v>
                </c:pt>
                <c:pt idx="204">
                  <c:v>3779.3438814103097</c:v>
                </c:pt>
                <c:pt idx="205">
                  <c:v>3779.3438814103097</c:v>
                </c:pt>
                <c:pt idx="206">
                  <c:v>3779.3438814103097</c:v>
                </c:pt>
                <c:pt idx="207">
                  <c:v>3779.3438814103097</c:v>
                </c:pt>
                <c:pt idx="208">
                  <c:v>3779.3438814103097</c:v>
                </c:pt>
                <c:pt idx="209">
                  <c:v>3779.3438814103097</c:v>
                </c:pt>
                <c:pt idx="210">
                  <c:v>3779.3438814103097</c:v>
                </c:pt>
                <c:pt idx="211">
                  <c:v>3779.3438814103097</c:v>
                </c:pt>
                <c:pt idx="212">
                  <c:v>3779.3438814103097</c:v>
                </c:pt>
                <c:pt idx="213">
                  <c:v>3779.3438814103097</c:v>
                </c:pt>
                <c:pt idx="214">
                  <c:v>3779.3438814103097</c:v>
                </c:pt>
                <c:pt idx="215">
                  <c:v>3779.3438814103097</c:v>
                </c:pt>
                <c:pt idx="216">
                  <c:v>3779.3438814103097</c:v>
                </c:pt>
                <c:pt idx="217">
                  <c:v>3779.3438814103097</c:v>
                </c:pt>
                <c:pt idx="218">
                  <c:v>3779.3438814103097</c:v>
                </c:pt>
                <c:pt idx="219">
                  <c:v>3779.3438814103097</c:v>
                </c:pt>
                <c:pt idx="220">
                  <c:v>3779.3438814103097</c:v>
                </c:pt>
                <c:pt idx="221">
                  <c:v>3779.3438814103097</c:v>
                </c:pt>
                <c:pt idx="222">
                  <c:v>3779.3438814103097</c:v>
                </c:pt>
                <c:pt idx="223">
                  <c:v>3779.3438814103097</c:v>
                </c:pt>
                <c:pt idx="224">
                  <c:v>3779.3438814103097</c:v>
                </c:pt>
                <c:pt idx="225">
                  <c:v>3779.3438814103097</c:v>
                </c:pt>
                <c:pt idx="226">
                  <c:v>3779.3438814103097</c:v>
                </c:pt>
                <c:pt idx="227">
                  <c:v>3779.3438814103097</c:v>
                </c:pt>
                <c:pt idx="228">
                  <c:v>3779.3438814103097</c:v>
                </c:pt>
                <c:pt idx="229">
                  <c:v>3779.3438814103097</c:v>
                </c:pt>
                <c:pt idx="230">
                  <c:v>3779.3438814103097</c:v>
                </c:pt>
                <c:pt idx="231">
                  <c:v>3779.3438814103097</c:v>
                </c:pt>
                <c:pt idx="232">
                  <c:v>3779.3438814103097</c:v>
                </c:pt>
                <c:pt idx="233">
                  <c:v>3779.3438814103097</c:v>
                </c:pt>
                <c:pt idx="234">
                  <c:v>3779.3438814103097</c:v>
                </c:pt>
                <c:pt idx="235">
                  <c:v>3779.3438814103097</c:v>
                </c:pt>
                <c:pt idx="236">
                  <c:v>3779.3438814103097</c:v>
                </c:pt>
                <c:pt idx="237">
                  <c:v>3779.3438814103097</c:v>
                </c:pt>
                <c:pt idx="238">
                  <c:v>3779.3438814103097</c:v>
                </c:pt>
                <c:pt idx="239">
                  <c:v>3779.3438814103097</c:v>
                </c:pt>
                <c:pt idx="240">
                  <c:v>3779.3438814103097</c:v>
                </c:pt>
                <c:pt idx="241">
                  <c:v>3779.3438814103097</c:v>
                </c:pt>
                <c:pt idx="242">
                  <c:v>3779.3438814103097</c:v>
                </c:pt>
                <c:pt idx="243">
                  <c:v>3779.3438814103097</c:v>
                </c:pt>
                <c:pt idx="244">
                  <c:v>3779.3438814103097</c:v>
                </c:pt>
                <c:pt idx="245">
                  <c:v>3779.3438814103097</c:v>
                </c:pt>
                <c:pt idx="246">
                  <c:v>3779.3438814103097</c:v>
                </c:pt>
                <c:pt idx="247">
                  <c:v>3779.3438814103097</c:v>
                </c:pt>
                <c:pt idx="248">
                  <c:v>3779.3438814103097</c:v>
                </c:pt>
                <c:pt idx="249">
                  <c:v>3779.3438814103097</c:v>
                </c:pt>
                <c:pt idx="250">
                  <c:v>3779.3438814103097</c:v>
                </c:pt>
                <c:pt idx="251">
                  <c:v>3779.3438814103097</c:v>
                </c:pt>
                <c:pt idx="252">
                  <c:v>3779.3438814103097</c:v>
                </c:pt>
                <c:pt idx="253">
                  <c:v>3779.3438814103097</c:v>
                </c:pt>
                <c:pt idx="254">
                  <c:v>3779.3438814103097</c:v>
                </c:pt>
                <c:pt idx="255">
                  <c:v>3779.3438814103097</c:v>
                </c:pt>
                <c:pt idx="256">
                  <c:v>3779.3438814103097</c:v>
                </c:pt>
                <c:pt idx="257">
                  <c:v>3779.3438814103097</c:v>
                </c:pt>
                <c:pt idx="258">
                  <c:v>3779.3438814103097</c:v>
                </c:pt>
                <c:pt idx="259">
                  <c:v>3779.3438814103097</c:v>
                </c:pt>
                <c:pt idx="260">
                  <c:v>3779.3438814103097</c:v>
                </c:pt>
                <c:pt idx="261">
                  <c:v>3779.3438814103097</c:v>
                </c:pt>
                <c:pt idx="262">
                  <c:v>3779.3438814103097</c:v>
                </c:pt>
                <c:pt idx="263">
                  <c:v>3779.3438814103097</c:v>
                </c:pt>
                <c:pt idx="264">
                  <c:v>3779.3438814103097</c:v>
                </c:pt>
                <c:pt idx="265">
                  <c:v>3779.3438814103097</c:v>
                </c:pt>
                <c:pt idx="266">
                  <c:v>3779.3438814103097</c:v>
                </c:pt>
                <c:pt idx="267">
                  <c:v>3779.3438814103097</c:v>
                </c:pt>
                <c:pt idx="268">
                  <c:v>3779.3438814103097</c:v>
                </c:pt>
                <c:pt idx="269">
                  <c:v>3779.3438814103097</c:v>
                </c:pt>
                <c:pt idx="270">
                  <c:v>3779.3438814103097</c:v>
                </c:pt>
                <c:pt idx="271">
                  <c:v>3779.3438814103097</c:v>
                </c:pt>
                <c:pt idx="272">
                  <c:v>3779.3438814103097</c:v>
                </c:pt>
                <c:pt idx="273">
                  <c:v>3779.3438814103097</c:v>
                </c:pt>
                <c:pt idx="274">
                  <c:v>3779.3438814103097</c:v>
                </c:pt>
                <c:pt idx="275">
                  <c:v>3779.3438814103097</c:v>
                </c:pt>
                <c:pt idx="276">
                  <c:v>3779.3438814103097</c:v>
                </c:pt>
                <c:pt idx="277">
                  <c:v>3779.3438814103097</c:v>
                </c:pt>
                <c:pt idx="278">
                  <c:v>3779.3438814103097</c:v>
                </c:pt>
                <c:pt idx="279">
                  <c:v>3779.3438814103097</c:v>
                </c:pt>
                <c:pt idx="280">
                  <c:v>3779.3438814103097</c:v>
                </c:pt>
                <c:pt idx="281">
                  <c:v>3779.3438814103097</c:v>
                </c:pt>
                <c:pt idx="282">
                  <c:v>3779.3438814103097</c:v>
                </c:pt>
                <c:pt idx="283">
                  <c:v>3779.3438814103097</c:v>
                </c:pt>
                <c:pt idx="284">
                  <c:v>3779.3438814103097</c:v>
                </c:pt>
                <c:pt idx="285">
                  <c:v>3779.3438814103097</c:v>
                </c:pt>
                <c:pt idx="286">
                  <c:v>3779.3438814103097</c:v>
                </c:pt>
                <c:pt idx="287">
                  <c:v>3779.3438814103097</c:v>
                </c:pt>
                <c:pt idx="288">
                  <c:v>3779.3438814103097</c:v>
                </c:pt>
                <c:pt idx="289">
                  <c:v>3779.3438814103097</c:v>
                </c:pt>
                <c:pt idx="290">
                  <c:v>3779.3438814103097</c:v>
                </c:pt>
                <c:pt idx="291">
                  <c:v>3779.3438814103097</c:v>
                </c:pt>
                <c:pt idx="292">
                  <c:v>3779.3438814103097</c:v>
                </c:pt>
                <c:pt idx="293">
                  <c:v>3779.3438814103097</c:v>
                </c:pt>
                <c:pt idx="294">
                  <c:v>3779.3438814103097</c:v>
                </c:pt>
                <c:pt idx="295">
                  <c:v>3779.3438814103097</c:v>
                </c:pt>
                <c:pt idx="296">
                  <c:v>3779.3438814103097</c:v>
                </c:pt>
                <c:pt idx="297">
                  <c:v>3779.3438814103097</c:v>
                </c:pt>
                <c:pt idx="298">
                  <c:v>3779.3438814103097</c:v>
                </c:pt>
                <c:pt idx="299">
                  <c:v>3779.3438814103097</c:v>
                </c:pt>
                <c:pt idx="300">
                  <c:v>3779.3438814103097</c:v>
                </c:pt>
                <c:pt idx="301">
                  <c:v>3779.3438814103097</c:v>
                </c:pt>
                <c:pt idx="302">
                  <c:v>3779.3438814103097</c:v>
                </c:pt>
                <c:pt idx="303">
                  <c:v>3779.3438814103097</c:v>
                </c:pt>
                <c:pt idx="304">
                  <c:v>3779.3438814103097</c:v>
                </c:pt>
                <c:pt idx="305">
                  <c:v>3779.3438814103097</c:v>
                </c:pt>
                <c:pt idx="306">
                  <c:v>3779.3438814103097</c:v>
                </c:pt>
                <c:pt idx="307">
                  <c:v>3779.3438814103097</c:v>
                </c:pt>
                <c:pt idx="308">
                  <c:v>3779.3438814103097</c:v>
                </c:pt>
                <c:pt idx="309">
                  <c:v>3779.3438814103097</c:v>
                </c:pt>
                <c:pt idx="310">
                  <c:v>3779.3438814103097</c:v>
                </c:pt>
                <c:pt idx="311">
                  <c:v>3779.3438814103097</c:v>
                </c:pt>
                <c:pt idx="312">
                  <c:v>3779.3438814103097</c:v>
                </c:pt>
                <c:pt idx="313">
                  <c:v>3779.3438814103097</c:v>
                </c:pt>
                <c:pt idx="314">
                  <c:v>3779.3438814103097</c:v>
                </c:pt>
                <c:pt idx="315">
                  <c:v>3779.3438814103097</c:v>
                </c:pt>
                <c:pt idx="316">
                  <c:v>3779.3438814103097</c:v>
                </c:pt>
                <c:pt idx="317">
                  <c:v>3779.3438814103097</c:v>
                </c:pt>
                <c:pt idx="318">
                  <c:v>3779.3438814103097</c:v>
                </c:pt>
                <c:pt idx="319">
                  <c:v>3779.3438814103097</c:v>
                </c:pt>
                <c:pt idx="320">
                  <c:v>3779.3438814103097</c:v>
                </c:pt>
                <c:pt idx="321">
                  <c:v>3779.3438814103097</c:v>
                </c:pt>
                <c:pt idx="322">
                  <c:v>3779.3438814103097</c:v>
                </c:pt>
                <c:pt idx="323">
                  <c:v>3779.3438814103097</c:v>
                </c:pt>
                <c:pt idx="324">
                  <c:v>3779.3438814103097</c:v>
                </c:pt>
                <c:pt idx="325">
                  <c:v>3779.3438814103097</c:v>
                </c:pt>
                <c:pt idx="326">
                  <c:v>3779.3438814103097</c:v>
                </c:pt>
                <c:pt idx="327">
                  <c:v>3779.3438814103097</c:v>
                </c:pt>
                <c:pt idx="328">
                  <c:v>3779.3438814103097</c:v>
                </c:pt>
                <c:pt idx="329">
                  <c:v>3779.3438814103097</c:v>
                </c:pt>
                <c:pt idx="330">
                  <c:v>3779.3438814103097</c:v>
                </c:pt>
                <c:pt idx="331">
                  <c:v>3779.3438814103097</c:v>
                </c:pt>
                <c:pt idx="332">
                  <c:v>3779.3438814103097</c:v>
                </c:pt>
                <c:pt idx="333">
                  <c:v>3779.3438814103097</c:v>
                </c:pt>
                <c:pt idx="334">
                  <c:v>3779.3438814103097</c:v>
                </c:pt>
                <c:pt idx="335">
                  <c:v>3779.3438814103097</c:v>
                </c:pt>
                <c:pt idx="336">
                  <c:v>3779.3438814103097</c:v>
                </c:pt>
                <c:pt idx="337">
                  <c:v>3779.3438814103097</c:v>
                </c:pt>
                <c:pt idx="338">
                  <c:v>3779.3438814103097</c:v>
                </c:pt>
                <c:pt idx="339">
                  <c:v>3779.3438814103097</c:v>
                </c:pt>
                <c:pt idx="340">
                  <c:v>3779.3438814103097</c:v>
                </c:pt>
                <c:pt idx="341">
                  <c:v>3779.3438814103097</c:v>
                </c:pt>
                <c:pt idx="342">
                  <c:v>3779.3438814103097</c:v>
                </c:pt>
                <c:pt idx="343">
                  <c:v>3779.3438814103097</c:v>
                </c:pt>
                <c:pt idx="344">
                  <c:v>3779.3438814103097</c:v>
                </c:pt>
                <c:pt idx="345">
                  <c:v>3779.3438814103097</c:v>
                </c:pt>
                <c:pt idx="346">
                  <c:v>3779.3438814103097</c:v>
                </c:pt>
                <c:pt idx="347">
                  <c:v>3779.3438814103097</c:v>
                </c:pt>
                <c:pt idx="348">
                  <c:v>3779.3438814103097</c:v>
                </c:pt>
                <c:pt idx="349">
                  <c:v>3779.3438814103097</c:v>
                </c:pt>
                <c:pt idx="350">
                  <c:v>3779.3438814103097</c:v>
                </c:pt>
                <c:pt idx="351">
                  <c:v>3779.3438814103097</c:v>
                </c:pt>
                <c:pt idx="352">
                  <c:v>3779.3438814103097</c:v>
                </c:pt>
                <c:pt idx="353">
                  <c:v>3779.3438814103097</c:v>
                </c:pt>
                <c:pt idx="354">
                  <c:v>3779.3438814103097</c:v>
                </c:pt>
                <c:pt idx="355">
                  <c:v>3779.3438814103097</c:v>
                </c:pt>
                <c:pt idx="356">
                  <c:v>3779.3438814103097</c:v>
                </c:pt>
                <c:pt idx="357">
                  <c:v>3779.3438814103097</c:v>
                </c:pt>
                <c:pt idx="358">
                  <c:v>3779.3438814103097</c:v>
                </c:pt>
                <c:pt idx="359">
                  <c:v>3779.3438814103097</c:v>
                </c:pt>
                <c:pt idx="360">
                  <c:v>3779.3438814103097</c:v>
                </c:pt>
                <c:pt idx="361">
                  <c:v>3779.3438814103097</c:v>
                </c:pt>
                <c:pt idx="362">
                  <c:v>3779.3438814103097</c:v>
                </c:pt>
                <c:pt idx="363">
                  <c:v>3779.3438814103097</c:v>
                </c:pt>
                <c:pt idx="364">
                  <c:v>3779.3438814103097</c:v>
                </c:pt>
                <c:pt idx="365">
                  <c:v>3779.3438814103097</c:v>
                </c:pt>
                <c:pt idx="366">
                  <c:v>3779.3438814103097</c:v>
                </c:pt>
                <c:pt idx="367">
                  <c:v>3779.3438814103097</c:v>
                </c:pt>
                <c:pt idx="368">
                  <c:v>3779.3438814103097</c:v>
                </c:pt>
                <c:pt idx="369">
                  <c:v>3779.3438814103097</c:v>
                </c:pt>
                <c:pt idx="370">
                  <c:v>3779.3438814103097</c:v>
                </c:pt>
                <c:pt idx="371">
                  <c:v>3779.3438814103097</c:v>
                </c:pt>
                <c:pt idx="372">
                  <c:v>3779.3438814103097</c:v>
                </c:pt>
                <c:pt idx="373">
                  <c:v>3779.3438814103097</c:v>
                </c:pt>
                <c:pt idx="374">
                  <c:v>3779.3438814103097</c:v>
                </c:pt>
                <c:pt idx="375">
                  <c:v>3779.3438814103097</c:v>
                </c:pt>
                <c:pt idx="376">
                  <c:v>3779.3438814103097</c:v>
                </c:pt>
                <c:pt idx="377">
                  <c:v>3779.3438814103097</c:v>
                </c:pt>
                <c:pt idx="378">
                  <c:v>3779.3438814103097</c:v>
                </c:pt>
                <c:pt idx="379">
                  <c:v>3779.3438814103097</c:v>
                </c:pt>
                <c:pt idx="380">
                  <c:v>3779.3438814103097</c:v>
                </c:pt>
                <c:pt idx="381">
                  <c:v>3779.3438814103097</c:v>
                </c:pt>
                <c:pt idx="382">
                  <c:v>3779.3438814103097</c:v>
                </c:pt>
                <c:pt idx="383">
                  <c:v>3779.3438814103097</c:v>
                </c:pt>
                <c:pt idx="384">
                  <c:v>3779.3438814103097</c:v>
                </c:pt>
                <c:pt idx="385">
                  <c:v>3779.3438814103097</c:v>
                </c:pt>
                <c:pt idx="386">
                  <c:v>3779.3438814103097</c:v>
                </c:pt>
                <c:pt idx="387">
                  <c:v>3779.3438814103097</c:v>
                </c:pt>
                <c:pt idx="388">
                  <c:v>3779.3438814103097</c:v>
                </c:pt>
                <c:pt idx="389">
                  <c:v>3779.3438814103097</c:v>
                </c:pt>
                <c:pt idx="390">
                  <c:v>3779.3438814103097</c:v>
                </c:pt>
                <c:pt idx="391">
                  <c:v>3779.3438814103097</c:v>
                </c:pt>
                <c:pt idx="392">
                  <c:v>3779.3438814103097</c:v>
                </c:pt>
                <c:pt idx="393">
                  <c:v>3779.3438814103097</c:v>
                </c:pt>
                <c:pt idx="394">
                  <c:v>3779.3438814103097</c:v>
                </c:pt>
                <c:pt idx="395">
                  <c:v>3779.3438814103097</c:v>
                </c:pt>
                <c:pt idx="396">
                  <c:v>3779.3438814103097</c:v>
                </c:pt>
                <c:pt idx="397">
                  <c:v>3779.3438814103097</c:v>
                </c:pt>
                <c:pt idx="398">
                  <c:v>3779.3438814103097</c:v>
                </c:pt>
                <c:pt idx="399">
                  <c:v>3779.3438814103097</c:v>
                </c:pt>
                <c:pt idx="400">
                  <c:v>3779.3438814103097</c:v>
                </c:pt>
                <c:pt idx="401">
                  <c:v>3779.3438814103097</c:v>
                </c:pt>
                <c:pt idx="402">
                  <c:v>3779.3438814103097</c:v>
                </c:pt>
                <c:pt idx="403">
                  <c:v>3779.3438814103097</c:v>
                </c:pt>
                <c:pt idx="404">
                  <c:v>3779.3438814103097</c:v>
                </c:pt>
                <c:pt idx="405">
                  <c:v>3779.3438814103097</c:v>
                </c:pt>
                <c:pt idx="406">
                  <c:v>3779.3438814103097</c:v>
                </c:pt>
                <c:pt idx="407">
                  <c:v>3779.3438814103097</c:v>
                </c:pt>
                <c:pt idx="408">
                  <c:v>3779.3438814103097</c:v>
                </c:pt>
                <c:pt idx="409">
                  <c:v>3779.3438814103097</c:v>
                </c:pt>
                <c:pt idx="410">
                  <c:v>3779.3438814103097</c:v>
                </c:pt>
                <c:pt idx="411">
                  <c:v>3779.3438814103097</c:v>
                </c:pt>
                <c:pt idx="412">
                  <c:v>3779.3438814103097</c:v>
                </c:pt>
                <c:pt idx="413">
                  <c:v>3779.3438814103097</c:v>
                </c:pt>
                <c:pt idx="414">
                  <c:v>3779.3438814103097</c:v>
                </c:pt>
                <c:pt idx="415">
                  <c:v>3779.3438814103097</c:v>
                </c:pt>
                <c:pt idx="416">
                  <c:v>3779.3438814103097</c:v>
                </c:pt>
                <c:pt idx="417">
                  <c:v>3779.3438814103097</c:v>
                </c:pt>
                <c:pt idx="418">
                  <c:v>3779.3438814103097</c:v>
                </c:pt>
                <c:pt idx="419">
                  <c:v>3779.3438814103097</c:v>
                </c:pt>
                <c:pt idx="420">
                  <c:v>3779.3438814103097</c:v>
                </c:pt>
                <c:pt idx="421">
                  <c:v>3779.3438814103097</c:v>
                </c:pt>
                <c:pt idx="422">
                  <c:v>3779.3438814103097</c:v>
                </c:pt>
                <c:pt idx="423">
                  <c:v>3779.3438814103097</c:v>
                </c:pt>
                <c:pt idx="424">
                  <c:v>3779.3438814103097</c:v>
                </c:pt>
                <c:pt idx="425">
                  <c:v>3779.3438814103097</c:v>
                </c:pt>
                <c:pt idx="426">
                  <c:v>3779.3438814103097</c:v>
                </c:pt>
                <c:pt idx="427">
                  <c:v>3779.3438814103097</c:v>
                </c:pt>
                <c:pt idx="428">
                  <c:v>3779.3438814103097</c:v>
                </c:pt>
                <c:pt idx="429">
                  <c:v>3779.3438814103097</c:v>
                </c:pt>
                <c:pt idx="430">
                  <c:v>3779.3438814103097</c:v>
                </c:pt>
                <c:pt idx="431">
                  <c:v>3779.3438814103097</c:v>
                </c:pt>
                <c:pt idx="432">
                  <c:v>3779.3438814103097</c:v>
                </c:pt>
                <c:pt idx="433">
                  <c:v>3779.3438814103097</c:v>
                </c:pt>
                <c:pt idx="434">
                  <c:v>3779.3438814103097</c:v>
                </c:pt>
                <c:pt idx="435">
                  <c:v>3779.3438814103097</c:v>
                </c:pt>
                <c:pt idx="436">
                  <c:v>3779.3438814103097</c:v>
                </c:pt>
                <c:pt idx="437">
                  <c:v>3779.3438814103097</c:v>
                </c:pt>
                <c:pt idx="438">
                  <c:v>3779.3438814103097</c:v>
                </c:pt>
                <c:pt idx="439">
                  <c:v>3779.3438814103097</c:v>
                </c:pt>
                <c:pt idx="440">
                  <c:v>3779.3438814103097</c:v>
                </c:pt>
                <c:pt idx="441">
                  <c:v>3779.3438814103097</c:v>
                </c:pt>
                <c:pt idx="442">
                  <c:v>3779.3438814103097</c:v>
                </c:pt>
                <c:pt idx="443">
                  <c:v>3779.3438814103097</c:v>
                </c:pt>
                <c:pt idx="444">
                  <c:v>3779.3438814103097</c:v>
                </c:pt>
                <c:pt idx="445">
                  <c:v>3779.3438814103097</c:v>
                </c:pt>
                <c:pt idx="446">
                  <c:v>3779.3438814103097</c:v>
                </c:pt>
                <c:pt idx="447">
                  <c:v>3779.3438814103097</c:v>
                </c:pt>
                <c:pt idx="448">
                  <c:v>3779.3438814103097</c:v>
                </c:pt>
                <c:pt idx="449">
                  <c:v>3779.3438814103097</c:v>
                </c:pt>
                <c:pt idx="450">
                  <c:v>3779.3438814103097</c:v>
                </c:pt>
                <c:pt idx="451">
                  <c:v>3779.3438814103097</c:v>
                </c:pt>
                <c:pt idx="452">
                  <c:v>3779.3438814103097</c:v>
                </c:pt>
                <c:pt idx="453">
                  <c:v>3779.3438814103097</c:v>
                </c:pt>
                <c:pt idx="454">
                  <c:v>3779.3438814103097</c:v>
                </c:pt>
                <c:pt idx="455">
                  <c:v>3779.3438814103097</c:v>
                </c:pt>
                <c:pt idx="456">
                  <c:v>3779.3438814103097</c:v>
                </c:pt>
                <c:pt idx="457">
                  <c:v>3779.3438814103097</c:v>
                </c:pt>
                <c:pt idx="458">
                  <c:v>3779.3438814103097</c:v>
                </c:pt>
                <c:pt idx="459">
                  <c:v>3779.3438814103097</c:v>
                </c:pt>
                <c:pt idx="460">
                  <c:v>3779.3438814103097</c:v>
                </c:pt>
                <c:pt idx="461">
                  <c:v>3779.3438814103097</c:v>
                </c:pt>
                <c:pt idx="462">
                  <c:v>3779.3438814103097</c:v>
                </c:pt>
                <c:pt idx="463">
                  <c:v>3779.3438814103097</c:v>
                </c:pt>
                <c:pt idx="464">
                  <c:v>3779.3438814103097</c:v>
                </c:pt>
                <c:pt idx="465">
                  <c:v>3779.3438814103097</c:v>
                </c:pt>
                <c:pt idx="466">
                  <c:v>3779.3438814103097</c:v>
                </c:pt>
                <c:pt idx="467">
                  <c:v>3779.3438814103097</c:v>
                </c:pt>
                <c:pt idx="468">
                  <c:v>3779.3438814103097</c:v>
                </c:pt>
                <c:pt idx="469">
                  <c:v>3779.3438814103097</c:v>
                </c:pt>
                <c:pt idx="470">
                  <c:v>3779.3438814103097</c:v>
                </c:pt>
                <c:pt idx="471">
                  <c:v>3779.3438814103097</c:v>
                </c:pt>
                <c:pt idx="472">
                  <c:v>3779.3438814103097</c:v>
                </c:pt>
                <c:pt idx="473">
                  <c:v>3779.3438814103097</c:v>
                </c:pt>
                <c:pt idx="474">
                  <c:v>3779.3438814103097</c:v>
                </c:pt>
                <c:pt idx="475">
                  <c:v>3779.3438814103097</c:v>
                </c:pt>
                <c:pt idx="476">
                  <c:v>3779.3438814103097</c:v>
                </c:pt>
                <c:pt idx="477">
                  <c:v>3779.3438814103097</c:v>
                </c:pt>
                <c:pt idx="478">
                  <c:v>3779.3438814103097</c:v>
                </c:pt>
                <c:pt idx="479">
                  <c:v>3779.3438814103097</c:v>
                </c:pt>
                <c:pt idx="480">
                  <c:v>3779.3438814103097</c:v>
                </c:pt>
              </c:numCache>
            </c:numRef>
          </c:val>
        </c:ser>
        <c:marker val="1"/>
        <c:axId val="165261696"/>
        <c:axId val="165251712"/>
      </c:lineChart>
      <c:catAx>
        <c:axId val="165243520"/>
        <c:scaling>
          <c:orientation val="minMax"/>
        </c:scaling>
        <c:axPos val="b"/>
        <c:majorGridlines/>
        <c:numFmt formatCode="h:mm:ss;@" sourceLinked="1"/>
        <c:majorTickMark val="none"/>
        <c:tickLblPos val="nextTo"/>
        <c:crossAx val="165249792"/>
        <c:crosses val="autoZero"/>
        <c:auto val="1"/>
        <c:lblAlgn val="ctr"/>
        <c:lblOffset val="100"/>
        <c:tickLblSkip val="30"/>
        <c:tickMarkSkip val="30"/>
      </c:catAx>
      <c:valAx>
        <c:axId val="165249792"/>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5243520"/>
        <c:crosses val="autoZero"/>
        <c:crossBetween val="midCat"/>
        <c:majorUnit val="2.0000000000000011E-2"/>
      </c:valAx>
      <c:valAx>
        <c:axId val="165251712"/>
        <c:scaling>
          <c:orientation val="minMax"/>
        </c:scaling>
        <c:axPos val="r"/>
        <c:numFmt formatCode="0.0" sourceLinked="0"/>
        <c:tickLblPos val="nextTo"/>
        <c:crossAx val="165261696"/>
        <c:crosses val="max"/>
        <c:crossBetween val="between"/>
      </c:valAx>
      <c:catAx>
        <c:axId val="165261696"/>
        <c:scaling>
          <c:orientation val="minMax"/>
        </c:scaling>
        <c:delete val="1"/>
        <c:axPos val="b"/>
        <c:numFmt formatCode="h:mm:ss;@" sourceLinked="1"/>
        <c:tickLblPos val="none"/>
        <c:crossAx val="165251712"/>
        <c:crosses val="autoZero"/>
        <c:auto val="1"/>
        <c:lblAlgn val="ctr"/>
        <c:lblOffset val="100"/>
      </c:catAx>
    </c:plotArea>
    <c:legend>
      <c:legendPos val="b"/>
    </c:legend>
    <c:plotVisOnly val="1"/>
  </c:chart>
  <c:printSettings>
    <c:headerFooter/>
    <c:pageMargins b="0.75000000000000588" l="0.70000000000000062" r="0.70000000000000062" t="0.750000000000005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style val="8"/>
  <c:chart>
    <c:title>
      <c:tx>
        <c:strRef>
          <c:f>Evaluation!$L$1</c:f>
          <c:strCache>
            <c:ptCount val="1"/>
            <c:pt idx="0">
              <c:v>My BA</c:v>
            </c:pt>
          </c:strCache>
        </c:strRef>
      </c:tx>
      <c:txPr>
        <a:bodyPr/>
        <a:lstStyle/>
        <a:p>
          <a:pPr>
            <a:defRPr/>
          </a:pPr>
          <a:endParaRPr lang="en-US"/>
        </a:p>
      </c:txPr>
    </c:title>
    <c:plotArea>
      <c:layout/>
      <c:lineChart>
        <c:grouping val="standard"/>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40098.101631944497</c:v>
                </c:pt>
                <c:pt idx="1">
                  <c:v>40098.101655092643</c:v>
                </c:pt>
                <c:pt idx="2">
                  <c:v>40098.10167824079</c:v>
                </c:pt>
                <c:pt idx="3">
                  <c:v>40098.101701388936</c:v>
                </c:pt>
                <c:pt idx="4">
                  <c:v>40098.101724537082</c:v>
                </c:pt>
                <c:pt idx="5">
                  <c:v>40098.101747685228</c:v>
                </c:pt>
                <c:pt idx="6">
                  <c:v>40098.101770833375</c:v>
                </c:pt>
                <c:pt idx="7">
                  <c:v>40098.101793981521</c:v>
                </c:pt>
                <c:pt idx="8">
                  <c:v>40098.101817129667</c:v>
                </c:pt>
                <c:pt idx="9">
                  <c:v>40098.101840277814</c:v>
                </c:pt>
                <c:pt idx="10">
                  <c:v>40098.10186342596</c:v>
                </c:pt>
                <c:pt idx="11">
                  <c:v>40098.101886574106</c:v>
                </c:pt>
                <c:pt idx="12">
                  <c:v>40098.101909722252</c:v>
                </c:pt>
                <c:pt idx="13">
                  <c:v>40098.101932870399</c:v>
                </c:pt>
                <c:pt idx="14">
                  <c:v>40098.101956018545</c:v>
                </c:pt>
                <c:pt idx="15">
                  <c:v>40098.101979166691</c:v>
                </c:pt>
                <c:pt idx="16">
                  <c:v>40098.102002314838</c:v>
                </c:pt>
                <c:pt idx="17">
                  <c:v>40098.102025462984</c:v>
                </c:pt>
                <c:pt idx="18">
                  <c:v>40098.10204861113</c:v>
                </c:pt>
                <c:pt idx="19">
                  <c:v>40098.102071759276</c:v>
                </c:pt>
                <c:pt idx="20">
                  <c:v>40098.102094907423</c:v>
                </c:pt>
                <c:pt idx="21">
                  <c:v>40098.102118055569</c:v>
                </c:pt>
                <c:pt idx="22">
                  <c:v>40098.102141203715</c:v>
                </c:pt>
                <c:pt idx="23">
                  <c:v>40098.102164351862</c:v>
                </c:pt>
                <c:pt idx="24">
                  <c:v>40098.102187500008</c:v>
                </c:pt>
                <c:pt idx="25">
                  <c:v>40098.102210648154</c:v>
                </c:pt>
                <c:pt idx="26">
                  <c:v>40098.1022337963</c:v>
                </c:pt>
                <c:pt idx="27">
                  <c:v>40098.102256944447</c:v>
                </c:pt>
                <c:pt idx="28">
                  <c:v>40098.102280092593</c:v>
                </c:pt>
                <c:pt idx="29">
                  <c:v>40098.102303240739</c:v>
                </c:pt>
                <c:pt idx="30">
                  <c:v>40098.102326388886</c:v>
                </c:pt>
                <c:pt idx="31">
                  <c:v>40098.102349537032</c:v>
                </c:pt>
                <c:pt idx="32">
                  <c:v>40098.102372685178</c:v>
                </c:pt>
                <c:pt idx="33">
                  <c:v>40098.102395833324</c:v>
                </c:pt>
                <c:pt idx="34">
                  <c:v>40098.102418981471</c:v>
                </c:pt>
                <c:pt idx="35">
                  <c:v>40098.102442129617</c:v>
                </c:pt>
                <c:pt idx="36">
                  <c:v>40098.102465277763</c:v>
                </c:pt>
                <c:pt idx="37">
                  <c:v>40098.10248842591</c:v>
                </c:pt>
                <c:pt idx="38">
                  <c:v>40098.102511574056</c:v>
                </c:pt>
                <c:pt idx="39">
                  <c:v>40098.102534722202</c:v>
                </c:pt>
                <c:pt idx="40">
                  <c:v>40098.102557870348</c:v>
                </c:pt>
                <c:pt idx="41">
                  <c:v>40098.102581018495</c:v>
                </c:pt>
                <c:pt idx="42">
                  <c:v>40098.102604166641</c:v>
                </c:pt>
                <c:pt idx="43">
                  <c:v>40098.102627314787</c:v>
                </c:pt>
                <c:pt idx="44">
                  <c:v>40098.102650462934</c:v>
                </c:pt>
                <c:pt idx="45">
                  <c:v>40098.10267361108</c:v>
                </c:pt>
                <c:pt idx="46">
                  <c:v>40098.102696759226</c:v>
                </c:pt>
                <c:pt idx="47">
                  <c:v>40098.102719907372</c:v>
                </c:pt>
                <c:pt idx="48">
                  <c:v>40098.102743055519</c:v>
                </c:pt>
                <c:pt idx="49">
                  <c:v>40098.102766203665</c:v>
                </c:pt>
                <c:pt idx="50">
                  <c:v>40098.102789351811</c:v>
                </c:pt>
                <c:pt idx="51">
                  <c:v>40098.102812499958</c:v>
                </c:pt>
                <c:pt idx="52">
                  <c:v>40098.102835648104</c:v>
                </c:pt>
                <c:pt idx="53">
                  <c:v>40098.10285879625</c:v>
                </c:pt>
                <c:pt idx="54">
                  <c:v>40098.102881944396</c:v>
                </c:pt>
                <c:pt idx="55">
                  <c:v>40098.102905092543</c:v>
                </c:pt>
                <c:pt idx="56">
                  <c:v>40098.102928240689</c:v>
                </c:pt>
                <c:pt idx="57">
                  <c:v>40098.102951388835</c:v>
                </c:pt>
                <c:pt idx="58">
                  <c:v>40098.102974536981</c:v>
                </c:pt>
                <c:pt idx="59">
                  <c:v>40098.102997685128</c:v>
                </c:pt>
                <c:pt idx="60">
                  <c:v>40098.103020833274</c:v>
                </c:pt>
                <c:pt idx="61">
                  <c:v>40098.10304398142</c:v>
                </c:pt>
                <c:pt idx="62">
                  <c:v>40098.103067129567</c:v>
                </c:pt>
                <c:pt idx="63">
                  <c:v>40098.103090277713</c:v>
                </c:pt>
                <c:pt idx="64">
                  <c:v>40098.103113425859</c:v>
                </c:pt>
                <c:pt idx="65">
                  <c:v>40098.103136574005</c:v>
                </c:pt>
                <c:pt idx="66">
                  <c:v>40098.103159722152</c:v>
                </c:pt>
                <c:pt idx="67">
                  <c:v>40098.103182870298</c:v>
                </c:pt>
                <c:pt idx="68">
                  <c:v>40098.103206018444</c:v>
                </c:pt>
                <c:pt idx="69">
                  <c:v>40098.103229166591</c:v>
                </c:pt>
                <c:pt idx="70">
                  <c:v>40098.103252314737</c:v>
                </c:pt>
                <c:pt idx="71">
                  <c:v>40098.103275462883</c:v>
                </c:pt>
                <c:pt idx="72">
                  <c:v>40098.103298611029</c:v>
                </c:pt>
                <c:pt idx="73">
                  <c:v>40098.103321759176</c:v>
                </c:pt>
                <c:pt idx="74">
                  <c:v>40098.103344907322</c:v>
                </c:pt>
                <c:pt idx="75">
                  <c:v>40098.103368055468</c:v>
                </c:pt>
                <c:pt idx="76">
                  <c:v>40098.103391203615</c:v>
                </c:pt>
                <c:pt idx="77">
                  <c:v>40098.103414351761</c:v>
                </c:pt>
                <c:pt idx="78">
                  <c:v>40098.103437499907</c:v>
                </c:pt>
                <c:pt idx="79">
                  <c:v>40098.103460648053</c:v>
                </c:pt>
                <c:pt idx="80">
                  <c:v>40098.1034837962</c:v>
                </c:pt>
                <c:pt idx="81">
                  <c:v>40098.103506944346</c:v>
                </c:pt>
                <c:pt idx="82">
                  <c:v>40098.103530092492</c:v>
                </c:pt>
                <c:pt idx="83">
                  <c:v>40098.103553240639</c:v>
                </c:pt>
                <c:pt idx="84">
                  <c:v>40098.103576388785</c:v>
                </c:pt>
                <c:pt idx="85">
                  <c:v>40098.103599536931</c:v>
                </c:pt>
                <c:pt idx="86">
                  <c:v>40098.103622685077</c:v>
                </c:pt>
                <c:pt idx="87">
                  <c:v>40098.103645833224</c:v>
                </c:pt>
                <c:pt idx="88">
                  <c:v>40098.10366898137</c:v>
                </c:pt>
                <c:pt idx="89">
                  <c:v>40098.103692129516</c:v>
                </c:pt>
                <c:pt idx="90">
                  <c:v>40098.103715277663</c:v>
                </c:pt>
                <c:pt idx="91">
                  <c:v>40098.103738425809</c:v>
                </c:pt>
                <c:pt idx="92">
                  <c:v>40098.103761573955</c:v>
                </c:pt>
                <c:pt idx="93">
                  <c:v>40098.103784722101</c:v>
                </c:pt>
                <c:pt idx="94">
                  <c:v>40098.103807870248</c:v>
                </c:pt>
                <c:pt idx="95">
                  <c:v>40098.103831018394</c:v>
                </c:pt>
                <c:pt idx="96">
                  <c:v>40098.10385416654</c:v>
                </c:pt>
                <c:pt idx="97">
                  <c:v>40098.103877314687</c:v>
                </c:pt>
                <c:pt idx="98">
                  <c:v>40098.103900462833</c:v>
                </c:pt>
                <c:pt idx="99">
                  <c:v>40098.103923610979</c:v>
                </c:pt>
                <c:pt idx="100">
                  <c:v>40098.103946759125</c:v>
                </c:pt>
                <c:pt idx="101">
                  <c:v>40098.103969907272</c:v>
                </c:pt>
                <c:pt idx="102">
                  <c:v>40098.103993055418</c:v>
                </c:pt>
                <c:pt idx="103">
                  <c:v>40098.104016203564</c:v>
                </c:pt>
                <c:pt idx="104">
                  <c:v>40098.104039351711</c:v>
                </c:pt>
                <c:pt idx="105">
                  <c:v>40098.104062499857</c:v>
                </c:pt>
                <c:pt idx="106">
                  <c:v>40098.104085648003</c:v>
                </c:pt>
                <c:pt idx="107">
                  <c:v>40098.104108796149</c:v>
                </c:pt>
                <c:pt idx="108">
                  <c:v>40098.104131944296</c:v>
                </c:pt>
                <c:pt idx="109">
                  <c:v>40098.104155092442</c:v>
                </c:pt>
                <c:pt idx="110">
                  <c:v>40098.104178240588</c:v>
                </c:pt>
                <c:pt idx="111">
                  <c:v>40098.104201388735</c:v>
                </c:pt>
                <c:pt idx="112">
                  <c:v>40098.104224536881</c:v>
                </c:pt>
                <c:pt idx="113">
                  <c:v>40098.104247685027</c:v>
                </c:pt>
                <c:pt idx="114">
                  <c:v>40098.104270833173</c:v>
                </c:pt>
                <c:pt idx="115">
                  <c:v>40098.10429398132</c:v>
                </c:pt>
                <c:pt idx="116">
                  <c:v>40098.104317129466</c:v>
                </c:pt>
                <c:pt idx="117">
                  <c:v>40098.104340277612</c:v>
                </c:pt>
                <c:pt idx="118">
                  <c:v>40098.104363425758</c:v>
                </c:pt>
                <c:pt idx="119">
                  <c:v>40098.104386573905</c:v>
                </c:pt>
                <c:pt idx="120">
                  <c:v>40098.104409722051</c:v>
                </c:pt>
                <c:pt idx="121">
                  <c:v>40098.104432870197</c:v>
                </c:pt>
                <c:pt idx="122">
                  <c:v>40098.104456018344</c:v>
                </c:pt>
                <c:pt idx="123">
                  <c:v>40098.10447916649</c:v>
                </c:pt>
                <c:pt idx="124">
                  <c:v>40098.104502314636</c:v>
                </c:pt>
                <c:pt idx="125">
                  <c:v>40098.104525462782</c:v>
                </c:pt>
                <c:pt idx="126">
                  <c:v>40098.104548610929</c:v>
                </c:pt>
                <c:pt idx="127">
                  <c:v>40098.104571759075</c:v>
                </c:pt>
                <c:pt idx="128">
                  <c:v>40098.104594907221</c:v>
                </c:pt>
                <c:pt idx="129">
                  <c:v>40098.104618055368</c:v>
                </c:pt>
                <c:pt idx="130">
                  <c:v>40098.104641203514</c:v>
                </c:pt>
                <c:pt idx="131">
                  <c:v>40098.10466435166</c:v>
                </c:pt>
                <c:pt idx="132">
                  <c:v>40098.104687499806</c:v>
                </c:pt>
                <c:pt idx="133">
                  <c:v>40098.104710647953</c:v>
                </c:pt>
                <c:pt idx="134">
                  <c:v>40098.104733796099</c:v>
                </c:pt>
                <c:pt idx="135">
                  <c:v>40098.104756944245</c:v>
                </c:pt>
                <c:pt idx="136">
                  <c:v>40098.104780092392</c:v>
                </c:pt>
                <c:pt idx="137">
                  <c:v>40098.104803240538</c:v>
                </c:pt>
                <c:pt idx="138">
                  <c:v>40098.104826388684</c:v>
                </c:pt>
                <c:pt idx="139">
                  <c:v>40098.10484953683</c:v>
                </c:pt>
                <c:pt idx="140">
                  <c:v>40098.104872684977</c:v>
                </c:pt>
                <c:pt idx="141">
                  <c:v>40098.104895833123</c:v>
                </c:pt>
                <c:pt idx="142">
                  <c:v>40098.104918981269</c:v>
                </c:pt>
                <c:pt idx="143">
                  <c:v>40098.104942129416</c:v>
                </c:pt>
                <c:pt idx="144">
                  <c:v>40098.104965277562</c:v>
                </c:pt>
                <c:pt idx="145">
                  <c:v>40098.104988425708</c:v>
                </c:pt>
                <c:pt idx="146">
                  <c:v>40098.105011573854</c:v>
                </c:pt>
                <c:pt idx="147">
                  <c:v>40098.105034722001</c:v>
                </c:pt>
                <c:pt idx="148">
                  <c:v>40098.105057870147</c:v>
                </c:pt>
                <c:pt idx="149">
                  <c:v>40098.105081018293</c:v>
                </c:pt>
                <c:pt idx="150">
                  <c:v>40098.10510416644</c:v>
                </c:pt>
                <c:pt idx="151">
                  <c:v>40098.105127314586</c:v>
                </c:pt>
                <c:pt idx="152">
                  <c:v>40098.105150462732</c:v>
                </c:pt>
                <c:pt idx="153">
                  <c:v>40098.105173610878</c:v>
                </c:pt>
                <c:pt idx="154">
                  <c:v>40098.105196759025</c:v>
                </c:pt>
                <c:pt idx="155">
                  <c:v>40098.105219907171</c:v>
                </c:pt>
                <c:pt idx="156">
                  <c:v>40098.105243055317</c:v>
                </c:pt>
                <c:pt idx="157">
                  <c:v>40098.105266203464</c:v>
                </c:pt>
                <c:pt idx="158">
                  <c:v>40098.10528935161</c:v>
                </c:pt>
                <c:pt idx="159">
                  <c:v>40098.105312499756</c:v>
                </c:pt>
                <c:pt idx="160">
                  <c:v>40098.105335647902</c:v>
                </c:pt>
                <c:pt idx="161">
                  <c:v>40098.105358796049</c:v>
                </c:pt>
                <c:pt idx="162">
                  <c:v>40098.105381944195</c:v>
                </c:pt>
                <c:pt idx="163">
                  <c:v>40098.105405092341</c:v>
                </c:pt>
                <c:pt idx="164">
                  <c:v>40098.105428240488</c:v>
                </c:pt>
                <c:pt idx="165">
                  <c:v>40098.105451388634</c:v>
                </c:pt>
                <c:pt idx="166">
                  <c:v>40098.10547453678</c:v>
                </c:pt>
                <c:pt idx="167">
                  <c:v>40098.105497684926</c:v>
                </c:pt>
                <c:pt idx="168">
                  <c:v>40098.105520833073</c:v>
                </c:pt>
                <c:pt idx="169">
                  <c:v>40098.105543981219</c:v>
                </c:pt>
                <c:pt idx="170">
                  <c:v>40098.105567129365</c:v>
                </c:pt>
                <c:pt idx="171">
                  <c:v>40098.105590277512</c:v>
                </c:pt>
                <c:pt idx="172">
                  <c:v>40098.105613425658</c:v>
                </c:pt>
                <c:pt idx="173">
                  <c:v>40098.105636573804</c:v>
                </c:pt>
                <c:pt idx="174">
                  <c:v>40098.10565972195</c:v>
                </c:pt>
                <c:pt idx="175">
                  <c:v>40098.105682870097</c:v>
                </c:pt>
                <c:pt idx="176">
                  <c:v>40098.105706018243</c:v>
                </c:pt>
                <c:pt idx="177">
                  <c:v>40098.105729166389</c:v>
                </c:pt>
                <c:pt idx="178">
                  <c:v>40098.105752314535</c:v>
                </c:pt>
                <c:pt idx="179">
                  <c:v>40098.105775462682</c:v>
                </c:pt>
                <c:pt idx="180">
                  <c:v>40098.105798610828</c:v>
                </c:pt>
                <c:pt idx="181">
                  <c:v>40098.105821758974</c:v>
                </c:pt>
                <c:pt idx="182">
                  <c:v>40098.105844907121</c:v>
                </c:pt>
                <c:pt idx="183">
                  <c:v>40098.105868055267</c:v>
                </c:pt>
                <c:pt idx="184">
                  <c:v>40098.105891203413</c:v>
                </c:pt>
                <c:pt idx="185">
                  <c:v>40098.105914351559</c:v>
                </c:pt>
                <c:pt idx="186">
                  <c:v>40098.105937499706</c:v>
                </c:pt>
                <c:pt idx="187">
                  <c:v>40098.105960647852</c:v>
                </c:pt>
                <c:pt idx="188">
                  <c:v>40098.105983795998</c:v>
                </c:pt>
                <c:pt idx="189">
                  <c:v>40098.106006944145</c:v>
                </c:pt>
                <c:pt idx="190">
                  <c:v>40098.106030092291</c:v>
                </c:pt>
                <c:pt idx="191">
                  <c:v>40098.106053240437</c:v>
                </c:pt>
                <c:pt idx="192">
                  <c:v>40098.106076388583</c:v>
                </c:pt>
                <c:pt idx="193">
                  <c:v>40098.10609953673</c:v>
                </c:pt>
                <c:pt idx="194">
                  <c:v>40098.106122684876</c:v>
                </c:pt>
                <c:pt idx="195">
                  <c:v>40098.106145833022</c:v>
                </c:pt>
                <c:pt idx="196">
                  <c:v>40098.106168981169</c:v>
                </c:pt>
                <c:pt idx="197">
                  <c:v>40098.106192129315</c:v>
                </c:pt>
                <c:pt idx="198">
                  <c:v>40098.106215277461</c:v>
                </c:pt>
                <c:pt idx="199">
                  <c:v>40098.106238425607</c:v>
                </c:pt>
                <c:pt idx="200">
                  <c:v>40098.106261573754</c:v>
                </c:pt>
                <c:pt idx="201">
                  <c:v>40098.1062847219</c:v>
                </c:pt>
                <c:pt idx="202">
                  <c:v>40098.106307870046</c:v>
                </c:pt>
                <c:pt idx="203">
                  <c:v>40098.106331018193</c:v>
                </c:pt>
                <c:pt idx="204">
                  <c:v>40098.106354166339</c:v>
                </c:pt>
                <c:pt idx="205">
                  <c:v>40098.106377314485</c:v>
                </c:pt>
                <c:pt idx="206">
                  <c:v>40098.106400462631</c:v>
                </c:pt>
                <c:pt idx="207">
                  <c:v>40098.106423610778</c:v>
                </c:pt>
                <c:pt idx="208">
                  <c:v>40098.106446758924</c:v>
                </c:pt>
                <c:pt idx="209">
                  <c:v>40098.10646990707</c:v>
                </c:pt>
                <c:pt idx="210">
                  <c:v>40098.106493055217</c:v>
                </c:pt>
                <c:pt idx="211">
                  <c:v>40098.106516203363</c:v>
                </c:pt>
                <c:pt idx="212">
                  <c:v>40098.106539351509</c:v>
                </c:pt>
                <c:pt idx="213">
                  <c:v>40098.106562499655</c:v>
                </c:pt>
                <c:pt idx="214">
                  <c:v>40098.106585647802</c:v>
                </c:pt>
                <c:pt idx="215">
                  <c:v>40098.106608795948</c:v>
                </c:pt>
                <c:pt idx="216">
                  <c:v>40098.106631944094</c:v>
                </c:pt>
                <c:pt idx="217">
                  <c:v>40098.106655092241</c:v>
                </c:pt>
                <c:pt idx="218">
                  <c:v>40098.106678240387</c:v>
                </c:pt>
                <c:pt idx="219">
                  <c:v>40098.106701388533</c:v>
                </c:pt>
                <c:pt idx="220">
                  <c:v>40098.106724536679</c:v>
                </c:pt>
                <c:pt idx="221">
                  <c:v>40098.106747684826</c:v>
                </c:pt>
                <c:pt idx="222">
                  <c:v>40098.106770832972</c:v>
                </c:pt>
                <c:pt idx="223">
                  <c:v>40098.106793981118</c:v>
                </c:pt>
                <c:pt idx="224">
                  <c:v>40098.106817129265</c:v>
                </c:pt>
                <c:pt idx="225">
                  <c:v>40098.106840277411</c:v>
                </c:pt>
                <c:pt idx="226">
                  <c:v>40098.106863425557</c:v>
                </c:pt>
                <c:pt idx="227">
                  <c:v>40098.106886573703</c:v>
                </c:pt>
                <c:pt idx="228">
                  <c:v>40098.10690972185</c:v>
                </c:pt>
                <c:pt idx="229">
                  <c:v>40098.106932869996</c:v>
                </c:pt>
                <c:pt idx="230">
                  <c:v>40098.106956018142</c:v>
                </c:pt>
                <c:pt idx="231">
                  <c:v>40098.106979166289</c:v>
                </c:pt>
                <c:pt idx="232">
                  <c:v>40098.107002314435</c:v>
                </c:pt>
                <c:pt idx="233">
                  <c:v>40098.107025462581</c:v>
                </c:pt>
                <c:pt idx="234">
                  <c:v>40098.107048610727</c:v>
                </c:pt>
                <c:pt idx="235">
                  <c:v>40098.107071758874</c:v>
                </c:pt>
                <c:pt idx="236">
                  <c:v>40098.10709490702</c:v>
                </c:pt>
                <c:pt idx="237">
                  <c:v>40098.107118055166</c:v>
                </c:pt>
                <c:pt idx="238">
                  <c:v>40098.107141203312</c:v>
                </c:pt>
                <c:pt idx="239">
                  <c:v>40098.107164351459</c:v>
                </c:pt>
                <c:pt idx="240">
                  <c:v>40098.107187499605</c:v>
                </c:pt>
                <c:pt idx="241">
                  <c:v>40098.107210647751</c:v>
                </c:pt>
                <c:pt idx="242">
                  <c:v>40098.107233795898</c:v>
                </c:pt>
                <c:pt idx="243">
                  <c:v>40098.107256944044</c:v>
                </c:pt>
                <c:pt idx="244">
                  <c:v>40098.10728009219</c:v>
                </c:pt>
                <c:pt idx="245">
                  <c:v>40098.107303240336</c:v>
                </c:pt>
                <c:pt idx="246">
                  <c:v>40098.107326388483</c:v>
                </c:pt>
                <c:pt idx="247">
                  <c:v>40098.107349536629</c:v>
                </c:pt>
                <c:pt idx="248">
                  <c:v>40098.107372684775</c:v>
                </c:pt>
                <c:pt idx="249">
                  <c:v>40098.107395832922</c:v>
                </c:pt>
                <c:pt idx="250">
                  <c:v>40098.107418981068</c:v>
                </c:pt>
                <c:pt idx="251">
                  <c:v>40098.107442129214</c:v>
                </c:pt>
                <c:pt idx="252">
                  <c:v>40098.10746527736</c:v>
                </c:pt>
                <c:pt idx="253">
                  <c:v>40098.107488425507</c:v>
                </c:pt>
                <c:pt idx="254">
                  <c:v>40098.107511573653</c:v>
                </c:pt>
                <c:pt idx="255">
                  <c:v>40098.107534721799</c:v>
                </c:pt>
                <c:pt idx="256">
                  <c:v>40098.107557869946</c:v>
                </c:pt>
                <c:pt idx="257">
                  <c:v>40098.107581018092</c:v>
                </c:pt>
                <c:pt idx="258">
                  <c:v>40098.107604166238</c:v>
                </c:pt>
                <c:pt idx="259">
                  <c:v>40098.107627314384</c:v>
                </c:pt>
                <c:pt idx="260">
                  <c:v>40098.107650462531</c:v>
                </c:pt>
                <c:pt idx="261">
                  <c:v>40098.107673610677</c:v>
                </c:pt>
                <c:pt idx="262">
                  <c:v>40098.107696758823</c:v>
                </c:pt>
                <c:pt idx="263">
                  <c:v>40098.10771990697</c:v>
                </c:pt>
                <c:pt idx="264">
                  <c:v>40098.107743055116</c:v>
                </c:pt>
                <c:pt idx="265">
                  <c:v>40098.107766203262</c:v>
                </c:pt>
                <c:pt idx="266">
                  <c:v>40098.107789351408</c:v>
                </c:pt>
                <c:pt idx="267">
                  <c:v>40098.107812499555</c:v>
                </c:pt>
                <c:pt idx="268">
                  <c:v>40098.107835647701</c:v>
                </c:pt>
                <c:pt idx="269">
                  <c:v>40098.107858795847</c:v>
                </c:pt>
                <c:pt idx="270">
                  <c:v>40098.107881943994</c:v>
                </c:pt>
                <c:pt idx="271">
                  <c:v>40098.10790509214</c:v>
                </c:pt>
                <c:pt idx="272">
                  <c:v>40098.107928240286</c:v>
                </c:pt>
                <c:pt idx="273">
                  <c:v>40098.107951388432</c:v>
                </c:pt>
                <c:pt idx="274">
                  <c:v>40098.107974536579</c:v>
                </c:pt>
                <c:pt idx="275">
                  <c:v>40098.107997684725</c:v>
                </c:pt>
                <c:pt idx="276">
                  <c:v>40098.108020832871</c:v>
                </c:pt>
                <c:pt idx="277">
                  <c:v>40098.108043981018</c:v>
                </c:pt>
                <c:pt idx="278">
                  <c:v>40098.108067129164</c:v>
                </c:pt>
                <c:pt idx="279">
                  <c:v>40098.10809027731</c:v>
                </c:pt>
                <c:pt idx="280">
                  <c:v>40098.108113425456</c:v>
                </c:pt>
                <c:pt idx="281">
                  <c:v>40098.108136573603</c:v>
                </c:pt>
                <c:pt idx="282">
                  <c:v>40098.108159721749</c:v>
                </c:pt>
                <c:pt idx="283">
                  <c:v>40098.108182869895</c:v>
                </c:pt>
                <c:pt idx="284">
                  <c:v>40098.108206018042</c:v>
                </c:pt>
                <c:pt idx="285">
                  <c:v>40098.108229166188</c:v>
                </c:pt>
                <c:pt idx="286">
                  <c:v>40098.108252314334</c:v>
                </c:pt>
                <c:pt idx="287">
                  <c:v>40098.10827546248</c:v>
                </c:pt>
                <c:pt idx="288">
                  <c:v>40098.108298610627</c:v>
                </c:pt>
                <c:pt idx="289">
                  <c:v>40098.108321758773</c:v>
                </c:pt>
                <c:pt idx="290">
                  <c:v>40098.108344906919</c:v>
                </c:pt>
                <c:pt idx="291">
                  <c:v>40098.108368055066</c:v>
                </c:pt>
                <c:pt idx="292">
                  <c:v>40098.108391203212</c:v>
                </c:pt>
                <c:pt idx="293">
                  <c:v>40098.108414351358</c:v>
                </c:pt>
                <c:pt idx="294">
                  <c:v>40098.108437499504</c:v>
                </c:pt>
                <c:pt idx="295">
                  <c:v>40098.108460647651</c:v>
                </c:pt>
                <c:pt idx="296">
                  <c:v>40098.108483795797</c:v>
                </c:pt>
                <c:pt idx="297">
                  <c:v>40098.108506943943</c:v>
                </c:pt>
                <c:pt idx="298">
                  <c:v>40098.108530092089</c:v>
                </c:pt>
                <c:pt idx="299">
                  <c:v>40098.108553240236</c:v>
                </c:pt>
                <c:pt idx="300">
                  <c:v>40098.108576388382</c:v>
                </c:pt>
                <c:pt idx="301">
                  <c:v>40098.108599536528</c:v>
                </c:pt>
                <c:pt idx="302">
                  <c:v>40098.108622684675</c:v>
                </c:pt>
                <c:pt idx="303">
                  <c:v>40098.108645832821</c:v>
                </c:pt>
                <c:pt idx="304">
                  <c:v>40098.108668980967</c:v>
                </c:pt>
                <c:pt idx="305">
                  <c:v>40098.108692129113</c:v>
                </c:pt>
                <c:pt idx="306">
                  <c:v>40098.10871527726</c:v>
                </c:pt>
                <c:pt idx="307">
                  <c:v>40098.108738425406</c:v>
                </c:pt>
                <c:pt idx="308">
                  <c:v>40098.108761573552</c:v>
                </c:pt>
                <c:pt idx="309">
                  <c:v>40098.108784721699</c:v>
                </c:pt>
                <c:pt idx="310">
                  <c:v>40098.108807869845</c:v>
                </c:pt>
                <c:pt idx="311">
                  <c:v>40098.108831017991</c:v>
                </c:pt>
                <c:pt idx="312">
                  <c:v>40098.108854166137</c:v>
                </c:pt>
                <c:pt idx="313">
                  <c:v>40098.108877314284</c:v>
                </c:pt>
                <c:pt idx="314">
                  <c:v>40098.10890046243</c:v>
                </c:pt>
                <c:pt idx="315">
                  <c:v>40098.108923610576</c:v>
                </c:pt>
                <c:pt idx="316">
                  <c:v>40098.108946758723</c:v>
                </c:pt>
                <c:pt idx="317">
                  <c:v>40098.108969906869</c:v>
                </c:pt>
                <c:pt idx="318">
                  <c:v>40098.108993055015</c:v>
                </c:pt>
                <c:pt idx="319">
                  <c:v>40098.109016203161</c:v>
                </c:pt>
                <c:pt idx="320">
                  <c:v>40098.109039351308</c:v>
                </c:pt>
                <c:pt idx="321">
                  <c:v>40098.109062499454</c:v>
                </c:pt>
                <c:pt idx="322">
                  <c:v>40098.1090856476</c:v>
                </c:pt>
                <c:pt idx="323">
                  <c:v>40098.109108795747</c:v>
                </c:pt>
                <c:pt idx="324">
                  <c:v>40098.109131943893</c:v>
                </c:pt>
                <c:pt idx="325">
                  <c:v>40098.109155092039</c:v>
                </c:pt>
                <c:pt idx="326">
                  <c:v>40098.109178240185</c:v>
                </c:pt>
                <c:pt idx="327">
                  <c:v>40098.109201388332</c:v>
                </c:pt>
                <c:pt idx="328">
                  <c:v>40098.109224536478</c:v>
                </c:pt>
                <c:pt idx="329">
                  <c:v>40098.109247684624</c:v>
                </c:pt>
                <c:pt idx="330">
                  <c:v>40098.109270832771</c:v>
                </c:pt>
                <c:pt idx="331">
                  <c:v>40098.109293980917</c:v>
                </c:pt>
                <c:pt idx="332">
                  <c:v>40098.109317129063</c:v>
                </c:pt>
                <c:pt idx="333">
                  <c:v>40098.109340277209</c:v>
                </c:pt>
                <c:pt idx="334">
                  <c:v>40098.109363425356</c:v>
                </c:pt>
                <c:pt idx="335">
                  <c:v>40098.109386573502</c:v>
                </c:pt>
                <c:pt idx="336">
                  <c:v>40098.109409721648</c:v>
                </c:pt>
                <c:pt idx="337">
                  <c:v>40098.109432869795</c:v>
                </c:pt>
                <c:pt idx="338">
                  <c:v>40098.109456017941</c:v>
                </c:pt>
                <c:pt idx="339">
                  <c:v>40098.109479166087</c:v>
                </c:pt>
                <c:pt idx="340">
                  <c:v>40098.109502314233</c:v>
                </c:pt>
                <c:pt idx="341">
                  <c:v>40098.10952546238</c:v>
                </c:pt>
                <c:pt idx="342">
                  <c:v>40098.109548610526</c:v>
                </c:pt>
                <c:pt idx="343">
                  <c:v>40098.109571758672</c:v>
                </c:pt>
                <c:pt idx="344">
                  <c:v>40098.109594906819</c:v>
                </c:pt>
                <c:pt idx="345">
                  <c:v>40098.109618054965</c:v>
                </c:pt>
                <c:pt idx="346">
                  <c:v>40098.109641203111</c:v>
                </c:pt>
                <c:pt idx="347">
                  <c:v>40098.109664351257</c:v>
                </c:pt>
                <c:pt idx="348">
                  <c:v>40098.109687499404</c:v>
                </c:pt>
                <c:pt idx="349">
                  <c:v>40098.10971064755</c:v>
                </c:pt>
                <c:pt idx="350">
                  <c:v>40098.109733795696</c:v>
                </c:pt>
                <c:pt idx="351">
                  <c:v>40098.109756943843</c:v>
                </c:pt>
                <c:pt idx="352">
                  <c:v>40098.109780091989</c:v>
                </c:pt>
                <c:pt idx="353">
                  <c:v>40098.109803240135</c:v>
                </c:pt>
                <c:pt idx="354">
                  <c:v>40098.109826388281</c:v>
                </c:pt>
                <c:pt idx="355">
                  <c:v>40098.109849536428</c:v>
                </c:pt>
                <c:pt idx="356">
                  <c:v>40098.109872684574</c:v>
                </c:pt>
                <c:pt idx="357">
                  <c:v>40098.10989583272</c:v>
                </c:pt>
                <c:pt idx="358">
                  <c:v>40098.109918980866</c:v>
                </c:pt>
                <c:pt idx="359">
                  <c:v>40098.109942129013</c:v>
                </c:pt>
                <c:pt idx="360">
                  <c:v>40098.109965277159</c:v>
                </c:pt>
                <c:pt idx="361">
                  <c:v>40098.109988425305</c:v>
                </c:pt>
                <c:pt idx="362">
                  <c:v>40098.110011573452</c:v>
                </c:pt>
                <c:pt idx="363">
                  <c:v>40098.110034721598</c:v>
                </c:pt>
                <c:pt idx="364">
                  <c:v>40098.110057869744</c:v>
                </c:pt>
                <c:pt idx="365">
                  <c:v>40098.11008101789</c:v>
                </c:pt>
                <c:pt idx="366">
                  <c:v>40098.110104166037</c:v>
                </c:pt>
                <c:pt idx="367">
                  <c:v>40098.110127314183</c:v>
                </c:pt>
                <c:pt idx="368">
                  <c:v>40098.110150462329</c:v>
                </c:pt>
                <c:pt idx="369">
                  <c:v>40098.110173610476</c:v>
                </c:pt>
                <c:pt idx="370">
                  <c:v>40098.110196758622</c:v>
                </c:pt>
                <c:pt idx="371">
                  <c:v>40098.110219906768</c:v>
                </c:pt>
                <c:pt idx="372">
                  <c:v>40098.110243054914</c:v>
                </c:pt>
                <c:pt idx="373">
                  <c:v>40098.110266203061</c:v>
                </c:pt>
                <c:pt idx="374">
                  <c:v>40098.110289351207</c:v>
                </c:pt>
                <c:pt idx="375">
                  <c:v>40098.110312499353</c:v>
                </c:pt>
                <c:pt idx="376">
                  <c:v>40098.1103356475</c:v>
                </c:pt>
                <c:pt idx="377">
                  <c:v>40098.110358795646</c:v>
                </c:pt>
                <c:pt idx="378">
                  <c:v>40098.110381943792</c:v>
                </c:pt>
                <c:pt idx="379">
                  <c:v>40098.110405091938</c:v>
                </c:pt>
                <c:pt idx="380">
                  <c:v>40098.110428240085</c:v>
                </c:pt>
                <c:pt idx="381">
                  <c:v>40098.110451388231</c:v>
                </c:pt>
                <c:pt idx="382">
                  <c:v>40098.110474536377</c:v>
                </c:pt>
                <c:pt idx="383">
                  <c:v>40098.110497684524</c:v>
                </c:pt>
                <c:pt idx="384">
                  <c:v>40098.11052083267</c:v>
                </c:pt>
                <c:pt idx="385">
                  <c:v>40098.110543980816</c:v>
                </c:pt>
                <c:pt idx="386">
                  <c:v>40098.110567128962</c:v>
                </c:pt>
                <c:pt idx="387">
                  <c:v>40098.110590277109</c:v>
                </c:pt>
                <c:pt idx="388">
                  <c:v>40098.110613425255</c:v>
                </c:pt>
                <c:pt idx="389">
                  <c:v>40098.110636573401</c:v>
                </c:pt>
                <c:pt idx="390">
                  <c:v>40098.110659721548</c:v>
                </c:pt>
                <c:pt idx="391">
                  <c:v>40098.110682869694</c:v>
                </c:pt>
                <c:pt idx="392">
                  <c:v>40098.11070601784</c:v>
                </c:pt>
                <c:pt idx="393">
                  <c:v>40098.110729165986</c:v>
                </c:pt>
                <c:pt idx="394">
                  <c:v>40098.110752314133</c:v>
                </c:pt>
                <c:pt idx="395">
                  <c:v>40098.110775462279</c:v>
                </c:pt>
                <c:pt idx="396">
                  <c:v>40098.110798610425</c:v>
                </c:pt>
                <c:pt idx="397">
                  <c:v>40098.110821758572</c:v>
                </c:pt>
                <c:pt idx="398">
                  <c:v>40098.110844906718</c:v>
                </c:pt>
                <c:pt idx="399">
                  <c:v>40098.110868054864</c:v>
                </c:pt>
                <c:pt idx="400">
                  <c:v>40098.11089120301</c:v>
                </c:pt>
                <c:pt idx="401">
                  <c:v>40098.110914351157</c:v>
                </c:pt>
                <c:pt idx="402">
                  <c:v>40098.110937499303</c:v>
                </c:pt>
                <c:pt idx="403">
                  <c:v>40098.110960647449</c:v>
                </c:pt>
                <c:pt idx="404">
                  <c:v>40098.110983795596</c:v>
                </c:pt>
                <c:pt idx="405">
                  <c:v>40098.111006943742</c:v>
                </c:pt>
                <c:pt idx="406">
                  <c:v>40098.111030091888</c:v>
                </c:pt>
                <c:pt idx="407">
                  <c:v>40098.111053240034</c:v>
                </c:pt>
                <c:pt idx="408">
                  <c:v>40098.111076388181</c:v>
                </c:pt>
                <c:pt idx="409">
                  <c:v>40098.111099536327</c:v>
                </c:pt>
                <c:pt idx="410">
                  <c:v>40098.111122684473</c:v>
                </c:pt>
                <c:pt idx="411">
                  <c:v>40098.11114583262</c:v>
                </c:pt>
                <c:pt idx="412">
                  <c:v>40098.111168980766</c:v>
                </c:pt>
                <c:pt idx="413">
                  <c:v>40098.111192128912</c:v>
                </c:pt>
                <c:pt idx="414">
                  <c:v>40098.111215277058</c:v>
                </c:pt>
                <c:pt idx="415">
                  <c:v>40098.111238425205</c:v>
                </c:pt>
                <c:pt idx="416">
                  <c:v>40098.111261573351</c:v>
                </c:pt>
                <c:pt idx="417">
                  <c:v>40098.111284721497</c:v>
                </c:pt>
                <c:pt idx="418">
                  <c:v>40098.111307869643</c:v>
                </c:pt>
                <c:pt idx="419">
                  <c:v>40098.11133101779</c:v>
                </c:pt>
                <c:pt idx="420">
                  <c:v>40098.111354165936</c:v>
                </c:pt>
                <c:pt idx="421">
                  <c:v>40098.111377314082</c:v>
                </c:pt>
                <c:pt idx="422">
                  <c:v>40098.111400462229</c:v>
                </c:pt>
                <c:pt idx="423">
                  <c:v>40098.111423610375</c:v>
                </c:pt>
                <c:pt idx="424">
                  <c:v>40098.111446758521</c:v>
                </c:pt>
                <c:pt idx="425">
                  <c:v>40098.111469906667</c:v>
                </c:pt>
                <c:pt idx="426">
                  <c:v>40098.111493054814</c:v>
                </c:pt>
                <c:pt idx="427">
                  <c:v>40098.11151620296</c:v>
                </c:pt>
                <c:pt idx="428">
                  <c:v>40098.111539351106</c:v>
                </c:pt>
                <c:pt idx="429">
                  <c:v>40098.111562499253</c:v>
                </c:pt>
                <c:pt idx="430">
                  <c:v>40098.111585647399</c:v>
                </c:pt>
                <c:pt idx="431">
                  <c:v>40098.111608795545</c:v>
                </c:pt>
                <c:pt idx="432">
                  <c:v>40098.111631943691</c:v>
                </c:pt>
                <c:pt idx="433">
                  <c:v>40098.111655091838</c:v>
                </c:pt>
                <c:pt idx="434">
                  <c:v>40098.111678239984</c:v>
                </c:pt>
                <c:pt idx="435">
                  <c:v>40098.11170138813</c:v>
                </c:pt>
                <c:pt idx="436">
                  <c:v>40098.111724536277</c:v>
                </c:pt>
                <c:pt idx="437">
                  <c:v>40098.111747684423</c:v>
                </c:pt>
                <c:pt idx="438">
                  <c:v>40098.111770832569</c:v>
                </c:pt>
                <c:pt idx="439">
                  <c:v>40098.111793980715</c:v>
                </c:pt>
                <c:pt idx="440">
                  <c:v>40098.111817128862</c:v>
                </c:pt>
                <c:pt idx="441">
                  <c:v>40098.111840277008</c:v>
                </c:pt>
                <c:pt idx="442">
                  <c:v>40098.111863425154</c:v>
                </c:pt>
                <c:pt idx="443">
                  <c:v>40098.111886573301</c:v>
                </c:pt>
                <c:pt idx="444">
                  <c:v>40098.111909721447</c:v>
                </c:pt>
                <c:pt idx="445">
                  <c:v>40098.111932869593</c:v>
                </c:pt>
                <c:pt idx="446">
                  <c:v>40098.111956017739</c:v>
                </c:pt>
                <c:pt idx="447">
                  <c:v>40098.111979165886</c:v>
                </c:pt>
                <c:pt idx="448">
                  <c:v>40098.112002314032</c:v>
                </c:pt>
                <c:pt idx="449">
                  <c:v>40098.112025462178</c:v>
                </c:pt>
                <c:pt idx="450">
                  <c:v>40098.112048610325</c:v>
                </c:pt>
                <c:pt idx="451">
                  <c:v>40098.112071758471</c:v>
                </c:pt>
                <c:pt idx="452">
                  <c:v>40098.112094906617</c:v>
                </c:pt>
                <c:pt idx="453">
                  <c:v>40098.112118054763</c:v>
                </c:pt>
                <c:pt idx="454">
                  <c:v>40098.11214120291</c:v>
                </c:pt>
                <c:pt idx="455">
                  <c:v>40098.112164351056</c:v>
                </c:pt>
                <c:pt idx="456">
                  <c:v>40098.112187499202</c:v>
                </c:pt>
                <c:pt idx="457">
                  <c:v>40098.112210647349</c:v>
                </c:pt>
                <c:pt idx="458">
                  <c:v>40098.112233795495</c:v>
                </c:pt>
                <c:pt idx="459">
                  <c:v>40098.112256943641</c:v>
                </c:pt>
                <c:pt idx="460">
                  <c:v>40098.112280091787</c:v>
                </c:pt>
                <c:pt idx="461">
                  <c:v>40098.112303239934</c:v>
                </c:pt>
                <c:pt idx="462">
                  <c:v>40098.11232638808</c:v>
                </c:pt>
                <c:pt idx="463">
                  <c:v>40098.112349536226</c:v>
                </c:pt>
                <c:pt idx="464">
                  <c:v>40098.112372684373</c:v>
                </c:pt>
                <c:pt idx="465">
                  <c:v>40098.112395832519</c:v>
                </c:pt>
                <c:pt idx="466">
                  <c:v>40098.112418980665</c:v>
                </c:pt>
                <c:pt idx="467">
                  <c:v>40098.112442128811</c:v>
                </c:pt>
                <c:pt idx="468">
                  <c:v>40098.112465276958</c:v>
                </c:pt>
                <c:pt idx="469">
                  <c:v>40098.112488425104</c:v>
                </c:pt>
                <c:pt idx="470">
                  <c:v>40098.11251157325</c:v>
                </c:pt>
                <c:pt idx="471">
                  <c:v>40098.112534721397</c:v>
                </c:pt>
                <c:pt idx="472">
                  <c:v>40098.112557869543</c:v>
                </c:pt>
                <c:pt idx="473">
                  <c:v>40098.112581017689</c:v>
                </c:pt>
                <c:pt idx="474">
                  <c:v>40098.112604165835</c:v>
                </c:pt>
                <c:pt idx="475">
                  <c:v>40098.112627313982</c:v>
                </c:pt>
                <c:pt idx="476">
                  <c:v>40098.112650462128</c:v>
                </c:pt>
                <c:pt idx="477">
                  <c:v>40098.112673610274</c:v>
                </c:pt>
                <c:pt idx="478">
                  <c:v>40098.11269675842</c:v>
                </c:pt>
                <c:pt idx="479">
                  <c:v>40098.112719906567</c:v>
                </c:pt>
                <c:pt idx="480">
                  <c:v>40098.112743054713</c:v>
                </c:pt>
              </c:numCache>
            </c:numRef>
          </c:cat>
          <c:val>
            <c:numRef>
              <c:f>Evaluation!$C$49:$C$529</c:f>
              <c:numCache>
                <c:formatCode>General</c:formatCode>
                <c:ptCount val="481"/>
                <c:pt idx="0">
                  <c:v>60.019001007080078</c:v>
                </c:pt>
                <c:pt idx="1">
                  <c:v>60.019001007080078</c:v>
                </c:pt>
                <c:pt idx="2">
                  <c:v>60.019001007080078</c:v>
                </c:pt>
                <c:pt idx="3">
                  <c:v>60.020999908447266</c:v>
                </c:pt>
                <c:pt idx="4">
                  <c:v>60.020999908447266</c:v>
                </c:pt>
                <c:pt idx="5">
                  <c:v>60.020999908447266</c:v>
                </c:pt>
                <c:pt idx="6">
                  <c:v>60.019001007080078</c:v>
                </c:pt>
                <c:pt idx="7">
                  <c:v>60.019001007080078</c:v>
                </c:pt>
                <c:pt idx="8">
                  <c:v>60.021999359130859</c:v>
                </c:pt>
                <c:pt idx="9">
                  <c:v>60.030998229980469</c:v>
                </c:pt>
                <c:pt idx="10">
                  <c:v>60.030998229980469</c:v>
                </c:pt>
                <c:pt idx="11">
                  <c:v>60.036998748779297</c:v>
                </c:pt>
                <c:pt idx="12">
                  <c:v>60.035999298095703</c:v>
                </c:pt>
                <c:pt idx="13">
                  <c:v>60.035999298095703</c:v>
                </c:pt>
                <c:pt idx="14">
                  <c:v>60.046001434326172</c:v>
                </c:pt>
                <c:pt idx="15">
                  <c:v>60.048000335693359</c:v>
                </c:pt>
                <c:pt idx="16">
                  <c:v>60.048000335693359</c:v>
                </c:pt>
                <c:pt idx="17">
                  <c:v>60.042999267578125</c:v>
                </c:pt>
                <c:pt idx="18">
                  <c:v>60.041000366210938</c:v>
                </c:pt>
                <c:pt idx="19">
                  <c:v>60.041000366210938</c:v>
                </c:pt>
                <c:pt idx="20">
                  <c:v>60.041000366210938</c:v>
                </c:pt>
                <c:pt idx="21">
                  <c:v>60.03900146484375</c:v>
                </c:pt>
                <c:pt idx="22">
                  <c:v>60.03900146484375</c:v>
                </c:pt>
                <c:pt idx="23">
                  <c:v>60.042999267578125</c:v>
                </c:pt>
                <c:pt idx="24">
                  <c:v>60.044998168945313</c:v>
                </c:pt>
                <c:pt idx="25">
                  <c:v>60.044998168945313</c:v>
                </c:pt>
                <c:pt idx="26">
                  <c:v>60.041000366210938</c:v>
                </c:pt>
                <c:pt idx="27">
                  <c:v>60.041000366210938</c:v>
                </c:pt>
                <c:pt idx="28">
                  <c:v>60.041000366210938</c:v>
                </c:pt>
                <c:pt idx="29">
                  <c:v>60.03900146484375</c:v>
                </c:pt>
                <c:pt idx="30">
                  <c:v>59.978000640869141</c:v>
                </c:pt>
                <c:pt idx="31">
                  <c:v>59.978000640869141</c:v>
                </c:pt>
                <c:pt idx="32">
                  <c:v>59.83599853515625</c:v>
                </c:pt>
                <c:pt idx="33">
                  <c:v>59.83599853515625</c:v>
                </c:pt>
                <c:pt idx="34">
                  <c:v>59.868999481201172</c:v>
                </c:pt>
                <c:pt idx="35">
                  <c:v>59.890998840332031</c:v>
                </c:pt>
                <c:pt idx="36">
                  <c:v>59.890998840332031</c:v>
                </c:pt>
                <c:pt idx="37">
                  <c:v>59.880001068115234</c:v>
                </c:pt>
                <c:pt idx="38">
                  <c:v>59.875</c:v>
                </c:pt>
                <c:pt idx="39">
                  <c:v>59.875</c:v>
                </c:pt>
                <c:pt idx="40">
                  <c:v>59.882999420166016</c:v>
                </c:pt>
                <c:pt idx="41">
                  <c:v>59.886001586914063</c:v>
                </c:pt>
                <c:pt idx="42">
                  <c:v>59.886001586914063</c:v>
                </c:pt>
                <c:pt idx="43">
                  <c:v>59.884998321533203</c:v>
                </c:pt>
                <c:pt idx="44">
                  <c:v>59.88800048828125</c:v>
                </c:pt>
                <c:pt idx="45">
                  <c:v>59.88800048828125</c:v>
                </c:pt>
                <c:pt idx="46">
                  <c:v>59.889999389648437</c:v>
                </c:pt>
                <c:pt idx="47">
                  <c:v>59.894001007080078</c:v>
                </c:pt>
                <c:pt idx="48">
                  <c:v>59.894001007080078</c:v>
                </c:pt>
                <c:pt idx="49">
                  <c:v>59.893001556396484</c:v>
                </c:pt>
                <c:pt idx="50">
                  <c:v>59.894001007080078</c:v>
                </c:pt>
                <c:pt idx="51">
                  <c:v>59.894001007080078</c:v>
                </c:pt>
                <c:pt idx="52">
                  <c:v>59.890998840332031</c:v>
                </c:pt>
                <c:pt idx="53">
                  <c:v>59.884998321533203</c:v>
                </c:pt>
                <c:pt idx="54">
                  <c:v>59.884998321533203</c:v>
                </c:pt>
                <c:pt idx="55">
                  <c:v>59.884998321533203</c:v>
                </c:pt>
                <c:pt idx="56">
                  <c:v>59.887001037597656</c:v>
                </c:pt>
                <c:pt idx="57">
                  <c:v>59.887001037597656</c:v>
                </c:pt>
                <c:pt idx="58">
                  <c:v>59.88800048828125</c:v>
                </c:pt>
                <c:pt idx="59">
                  <c:v>59.889999389648437</c:v>
                </c:pt>
                <c:pt idx="60">
                  <c:v>59.889999389648437</c:v>
                </c:pt>
                <c:pt idx="61">
                  <c:v>59.888999938964844</c:v>
                </c:pt>
                <c:pt idx="62">
                  <c:v>59.873001098632813</c:v>
                </c:pt>
                <c:pt idx="63">
                  <c:v>59.873001098632813</c:v>
                </c:pt>
                <c:pt idx="64">
                  <c:v>59.856998443603516</c:v>
                </c:pt>
                <c:pt idx="65">
                  <c:v>59.852001190185547</c:v>
                </c:pt>
                <c:pt idx="66">
                  <c:v>59.852001190185547</c:v>
                </c:pt>
                <c:pt idx="67">
                  <c:v>59.858001708984375</c:v>
                </c:pt>
                <c:pt idx="68">
                  <c:v>59.866001129150391</c:v>
                </c:pt>
                <c:pt idx="69">
                  <c:v>59.866001129150391</c:v>
                </c:pt>
                <c:pt idx="70">
                  <c:v>59.865001678466797</c:v>
                </c:pt>
                <c:pt idx="71">
                  <c:v>59.866001129150391</c:v>
                </c:pt>
                <c:pt idx="72">
                  <c:v>59.866001129150391</c:v>
                </c:pt>
                <c:pt idx="73">
                  <c:v>59.870998382568359</c:v>
                </c:pt>
                <c:pt idx="74">
                  <c:v>59.879001617431641</c:v>
                </c:pt>
                <c:pt idx="75">
                  <c:v>59.879001617431641</c:v>
                </c:pt>
                <c:pt idx="76">
                  <c:v>59.880001068115234</c:v>
                </c:pt>
                <c:pt idx="77">
                  <c:v>59.886001586914063</c:v>
                </c:pt>
                <c:pt idx="78">
                  <c:v>59.886001586914063</c:v>
                </c:pt>
                <c:pt idx="79">
                  <c:v>59.889999389648437</c:v>
                </c:pt>
                <c:pt idx="80">
                  <c:v>59.888999938964844</c:v>
                </c:pt>
                <c:pt idx="81">
                  <c:v>59.888999938964844</c:v>
                </c:pt>
                <c:pt idx="82">
                  <c:v>59.893001556396484</c:v>
                </c:pt>
                <c:pt idx="83">
                  <c:v>59.902999877929688</c:v>
                </c:pt>
                <c:pt idx="84">
                  <c:v>59.902999877929688</c:v>
                </c:pt>
                <c:pt idx="85">
                  <c:v>59.902000427246094</c:v>
                </c:pt>
                <c:pt idx="86">
                  <c:v>59.903999328613281</c:v>
                </c:pt>
                <c:pt idx="87">
                  <c:v>59.903999328613281</c:v>
                </c:pt>
                <c:pt idx="88">
                  <c:v>59.907001495361328</c:v>
                </c:pt>
                <c:pt idx="89">
                  <c:v>59.916000366210938</c:v>
                </c:pt>
                <c:pt idx="90">
                  <c:v>59.916000366210938</c:v>
                </c:pt>
                <c:pt idx="91">
                  <c:v>59.916000366210938</c:v>
                </c:pt>
                <c:pt idx="92">
                  <c:v>59.917999267578125</c:v>
                </c:pt>
                <c:pt idx="93">
                  <c:v>59.917999267578125</c:v>
                </c:pt>
                <c:pt idx="94">
                  <c:v>59.919998168945313</c:v>
                </c:pt>
                <c:pt idx="95">
                  <c:v>59.919998168945313</c:v>
                </c:pt>
                <c:pt idx="96">
                  <c:v>59.919998168945313</c:v>
                </c:pt>
                <c:pt idx="97">
                  <c:v>59.916999816894531</c:v>
                </c:pt>
                <c:pt idx="98">
                  <c:v>59.921001434326172</c:v>
                </c:pt>
                <c:pt idx="99">
                  <c:v>59.921001434326172</c:v>
                </c:pt>
                <c:pt idx="100">
                  <c:v>59.923000335693359</c:v>
                </c:pt>
                <c:pt idx="101">
                  <c:v>59.924999237060547</c:v>
                </c:pt>
                <c:pt idx="102">
                  <c:v>59.924999237060547</c:v>
                </c:pt>
                <c:pt idx="103">
                  <c:v>59.928001403808594</c:v>
                </c:pt>
                <c:pt idx="104">
                  <c:v>59.931999206542969</c:v>
                </c:pt>
                <c:pt idx="105">
                  <c:v>59.931999206542969</c:v>
                </c:pt>
                <c:pt idx="106">
                  <c:v>59.926998138427734</c:v>
                </c:pt>
                <c:pt idx="107">
                  <c:v>59.930999755859375</c:v>
                </c:pt>
                <c:pt idx="108">
                  <c:v>59.930999755859375</c:v>
                </c:pt>
                <c:pt idx="109">
                  <c:v>59.929000854492187</c:v>
                </c:pt>
                <c:pt idx="110">
                  <c:v>59.930999755859375</c:v>
                </c:pt>
                <c:pt idx="111">
                  <c:v>59.930999755859375</c:v>
                </c:pt>
                <c:pt idx="112">
                  <c:v>59.937000274658203</c:v>
                </c:pt>
                <c:pt idx="113">
                  <c:v>59.944999694824219</c:v>
                </c:pt>
                <c:pt idx="114">
                  <c:v>59.944999694824219</c:v>
                </c:pt>
                <c:pt idx="115">
                  <c:v>59.949001312255859</c:v>
                </c:pt>
                <c:pt idx="116">
                  <c:v>59.942001342773438</c:v>
                </c:pt>
                <c:pt idx="117">
                  <c:v>59.942001342773438</c:v>
                </c:pt>
                <c:pt idx="118">
                  <c:v>59.941001892089844</c:v>
                </c:pt>
                <c:pt idx="119">
                  <c:v>59.944999694824219</c:v>
                </c:pt>
                <c:pt idx="120">
                  <c:v>59.944999694824219</c:v>
                </c:pt>
                <c:pt idx="121">
                  <c:v>59.948001861572266</c:v>
                </c:pt>
                <c:pt idx="122">
                  <c:v>59.949001312255859</c:v>
                </c:pt>
                <c:pt idx="123">
                  <c:v>59.949001312255859</c:v>
                </c:pt>
                <c:pt idx="124">
                  <c:v>59.951000213623047</c:v>
                </c:pt>
                <c:pt idx="125">
                  <c:v>59.952999114990234</c:v>
                </c:pt>
                <c:pt idx="126">
                  <c:v>59.952999114990234</c:v>
                </c:pt>
                <c:pt idx="127">
                  <c:v>59.951000213623047</c:v>
                </c:pt>
                <c:pt idx="128">
                  <c:v>59.951999664306641</c:v>
                </c:pt>
                <c:pt idx="129">
                  <c:v>59.951999664306641</c:v>
                </c:pt>
                <c:pt idx="130">
                  <c:v>59.951999664306641</c:v>
                </c:pt>
                <c:pt idx="131">
                  <c:v>59.951999664306641</c:v>
                </c:pt>
                <c:pt idx="132">
                  <c:v>59.951999664306641</c:v>
                </c:pt>
                <c:pt idx="133">
                  <c:v>59.953998565673828</c:v>
                </c:pt>
                <c:pt idx="134">
                  <c:v>59.952999114990234</c:v>
                </c:pt>
                <c:pt idx="135">
                  <c:v>59.952999114990234</c:v>
                </c:pt>
                <c:pt idx="136">
                  <c:v>59.952999114990234</c:v>
                </c:pt>
                <c:pt idx="137">
                  <c:v>59.953998565673828</c:v>
                </c:pt>
                <c:pt idx="138">
                  <c:v>59.953998565673828</c:v>
                </c:pt>
                <c:pt idx="139">
                  <c:v>59.953998565673828</c:v>
                </c:pt>
                <c:pt idx="140">
                  <c:v>59.957000732421875</c:v>
                </c:pt>
                <c:pt idx="141">
                  <c:v>59.957000732421875</c:v>
                </c:pt>
                <c:pt idx="142">
                  <c:v>59.956001281738281</c:v>
                </c:pt>
                <c:pt idx="143">
                  <c:v>59.956001281738281</c:v>
                </c:pt>
                <c:pt idx="144">
                  <c:v>59.956001281738281</c:v>
                </c:pt>
                <c:pt idx="145">
                  <c:v>59.955001831054688</c:v>
                </c:pt>
                <c:pt idx="146">
                  <c:v>59.96099853515625</c:v>
                </c:pt>
                <c:pt idx="147">
                  <c:v>59.96099853515625</c:v>
                </c:pt>
                <c:pt idx="148">
                  <c:v>59.962001800537109</c:v>
                </c:pt>
                <c:pt idx="149">
                  <c:v>59.967998504638672</c:v>
                </c:pt>
                <c:pt idx="150">
                  <c:v>59.967998504638672</c:v>
                </c:pt>
                <c:pt idx="151">
                  <c:v>59.965999603271484</c:v>
                </c:pt>
                <c:pt idx="152">
                  <c:v>59.967998504638672</c:v>
                </c:pt>
                <c:pt idx="153">
                  <c:v>59.967998504638672</c:v>
                </c:pt>
                <c:pt idx="154">
                  <c:v>59.970001220703125</c:v>
                </c:pt>
                <c:pt idx="155">
                  <c:v>59.970001220703125</c:v>
                </c:pt>
                <c:pt idx="156">
                  <c:v>59.970001220703125</c:v>
                </c:pt>
                <c:pt idx="157">
                  <c:v>59.969001770019531</c:v>
                </c:pt>
                <c:pt idx="158">
                  <c:v>59.970001220703125</c:v>
                </c:pt>
                <c:pt idx="159">
                  <c:v>59.970001220703125</c:v>
                </c:pt>
                <c:pt idx="160">
                  <c:v>59.971000671386719</c:v>
                </c:pt>
                <c:pt idx="161">
                  <c:v>59.972999572753906</c:v>
                </c:pt>
                <c:pt idx="162">
                  <c:v>59.972999572753906</c:v>
                </c:pt>
                <c:pt idx="163">
                  <c:v>59.976001739501953</c:v>
                </c:pt>
                <c:pt idx="164">
                  <c:v>59.978000640869141</c:v>
                </c:pt>
                <c:pt idx="165">
                  <c:v>59.978000640869141</c:v>
                </c:pt>
                <c:pt idx="166">
                  <c:v>59.976001739501953</c:v>
                </c:pt>
                <c:pt idx="167">
                  <c:v>59.976001739501953</c:v>
                </c:pt>
                <c:pt idx="168">
                  <c:v>59.976001739501953</c:v>
                </c:pt>
                <c:pt idx="169">
                  <c:v>59.978000640869141</c:v>
                </c:pt>
                <c:pt idx="170">
                  <c:v>59.979999542236328</c:v>
                </c:pt>
                <c:pt idx="171">
                  <c:v>59.979999542236328</c:v>
                </c:pt>
                <c:pt idx="172">
                  <c:v>59.981998443603516</c:v>
                </c:pt>
                <c:pt idx="173">
                  <c:v>59.979999542236328</c:v>
                </c:pt>
                <c:pt idx="174">
                  <c:v>59.979999542236328</c:v>
                </c:pt>
                <c:pt idx="175">
                  <c:v>59.979000091552734</c:v>
                </c:pt>
                <c:pt idx="176">
                  <c:v>59.979000091552734</c:v>
                </c:pt>
                <c:pt idx="177">
                  <c:v>59.979000091552734</c:v>
                </c:pt>
                <c:pt idx="178">
                  <c:v>59.983001708984375</c:v>
                </c:pt>
                <c:pt idx="179">
                  <c:v>59.984001159667969</c:v>
                </c:pt>
                <c:pt idx="180">
                  <c:v>59.984001159667969</c:v>
                </c:pt>
                <c:pt idx="181">
                  <c:v>59.987998962402344</c:v>
                </c:pt>
                <c:pt idx="182">
                  <c:v>59.98699951171875</c:v>
                </c:pt>
                <c:pt idx="183">
                  <c:v>59.98699951171875</c:v>
                </c:pt>
                <c:pt idx="184">
                  <c:v>59.98699951171875</c:v>
                </c:pt>
                <c:pt idx="185">
                  <c:v>59.993000030517578</c:v>
                </c:pt>
                <c:pt idx="186">
                  <c:v>59.993000030517578</c:v>
                </c:pt>
                <c:pt idx="187">
                  <c:v>59.992000579833984</c:v>
                </c:pt>
                <c:pt idx="188">
                  <c:v>59.988998413085937</c:v>
                </c:pt>
                <c:pt idx="189">
                  <c:v>59.988998413085937</c:v>
                </c:pt>
                <c:pt idx="190">
                  <c:v>59.986000061035156</c:v>
                </c:pt>
                <c:pt idx="191">
                  <c:v>59.983001708984375</c:v>
                </c:pt>
                <c:pt idx="192">
                  <c:v>59.983001708984375</c:v>
                </c:pt>
                <c:pt idx="193">
                  <c:v>59.987998962402344</c:v>
                </c:pt>
                <c:pt idx="194">
                  <c:v>59.995998382568359</c:v>
                </c:pt>
                <c:pt idx="195">
                  <c:v>59.995998382568359</c:v>
                </c:pt>
                <c:pt idx="196">
                  <c:v>59.998001098632813</c:v>
                </c:pt>
                <c:pt idx="197">
                  <c:v>60.000999450683594</c:v>
                </c:pt>
                <c:pt idx="198">
                  <c:v>60.000999450683594</c:v>
                </c:pt>
                <c:pt idx="199">
                  <c:v>59.999000549316406</c:v>
                </c:pt>
                <c:pt idx="200">
                  <c:v>59.999000549316406</c:v>
                </c:pt>
                <c:pt idx="201">
                  <c:v>59.999000549316406</c:v>
                </c:pt>
                <c:pt idx="202">
                  <c:v>60.001998901367188</c:v>
                </c:pt>
                <c:pt idx="203">
                  <c:v>60.006999969482422</c:v>
                </c:pt>
                <c:pt idx="204">
                  <c:v>60.006999969482422</c:v>
                </c:pt>
                <c:pt idx="205">
                  <c:v>60.007999420166016</c:v>
                </c:pt>
                <c:pt idx="206">
                  <c:v>60.013999938964844</c:v>
                </c:pt>
                <c:pt idx="207">
                  <c:v>60.013999938964844</c:v>
                </c:pt>
                <c:pt idx="208">
                  <c:v>60.016998291015625</c:v>
                </c:pt>
                <c:pt idx="209">
                  <c:v>60.020999908447266</c:v>
                </c:pt>
                <c:pt idx="210">
                  <c:v>60.020999908447266</c:v>
                </c:pt>
                <c:pt idx="211">
                  <c:v>60.016998291015625</c:v>
                </c:pt>
                <c:pt idx="212">
                  <c:v>60.019001007080078</c:v>
                </c:pt>
                <c:pt idx="213">
                  <c:v>60.019001007080078</c:v>
                </c:pt>
                <c:pt idx="214">
                  <c:v>60.022998809814453</c:v>
                </c:pt>
                <c:pt idx="215">
                  <c:v>60.025001525878906</c:v>
                </c:pt>
                <c:pt idx="216">
                  <c:v>60.025001525878906</c:v>
                </c:pt>
                <c:pt idx="217">
                  <c:v>60.020999908447266</c:v>
                </c:pt>
                <c:pt idx="218">
                  <c:v>60.023998260498047</c:v>
                </c:pt>
                <c:pt idx="219">
                  <c:v>60.023998260498047</c:v>
                </c:pt>
                <c:pt idx="220">
                  <c:v>60.023998260498047</c:v>
                </c:pt>
                <c:pt idx="221">
                  <c:v>60.020000457763672</c:v>
                </c:pt>
                <c:pt idx="222">
                  <c:v>60.020000457763672</c:v>
                </c:pt>
                <c:pt idx="223">
                  <c:v>60.025001525878906</c:v>
                </c:pt>
                <c:pt idx="224">
                  <c:v>60.020000457763672</c:v>
                </c:pt>
                <c:pt idx="225">
                  <c:v>60.020000457763672</c:v>
                </c:pt>
                <c:pt idx="226">
                  <c:v>60.020000457763672</c:v>
                </c:pt>
                <c:pt idx="227">
                  <c:v>60.021999359130859</c:v>
                </c:pt>
                <c:pt idx="228">
                  <c:v>60.021999359130859</c:v>
                </c:pt>
                <c:pt idx="229">
                  <c:v>60.021999359130859</c:v>
                </c:pt>
                <c:pt idx="230">
                  <c:v>60.020999908447266</c:v>
                </c:pt>
                <c:pt idx="231">
                  <c:v>60.020999908447266</c:v>
                </c:pt>
                <c:pt idx="232">
                  <c:v>60.022998809814453</c:v>
                </c:pt>
                <c:pt idx="233">
                  <c:v>60.021999359130859</c:v>
                </c:pt>
                <c:pt idx="234">
                  <c:v>60.021999359130859</c:v>
                </c:pt>
                <c:pt idx="235">
                  <c:v>60.019001007080078</c:v>
                </c:pt>
                <c:pt idx="236">
                  <c:v>60.018001556396484</c:v>
                </c:pt>
                <c:pt idx="237">
                  <c:v>60.018001556396484</c:v>
                </c:pt>
                <c:pt idx="238">
                  <c:v>60.018001556396484</c:v>
                </c:pt>
                <c:pt idx="239">
                  <c:v>60.019001007080078</c:v>
                </c:pt>
                <c:pt idx="240">
                  <c:v>60.019001007080078</c:v>
                </c:pt>
                <c:pt idx="241">
                  <c:v>60.019001007080078</c:v>
                </c:pt>
                <c:pt idx="242">
                  <c:v>60.014999389648438</c:v>
                </c:pt>
                <c:pt idx="243">
                  <c:v>60.014999389648438</c:v>
                </c:pt>
                <c:pt idx="244">
                  <c:v>60.015998840332031</c:v>
                </c:pt>
                <c:pt idx="245">
                  <c:v>60.01300048828125</c:v>
                </c:pt>
                <c:pt idx="246">
                  <c:v>60.01300048828125</c:v>
                </c:pt>
                <c:pt idx="247">
                  <c:v>60.012001037597656</c:v>
                </c:pt>
                <c:pt idx="248">
                  <c:v>60.009998321533203</c:v>
                </c:pt>
                <c:pt idx="249">
                  <c:v>60.009998321533203</c:v>
                </c:pt>
                <c:pt idx="250">
                  <c:v>60.006999969482422</c:v>
                </c:pt>
                <c:pt idx="251">
                  <c:v>60.008998870849609</c:v>
                </c:pt>
                <c:pt idx="252">
                  <c:v>60.008998870849609</c:v>
                </c:pt>
                <c:pt idx="253">
                  <c:v>60.008998870849609</c:v>
                </c:pt>
                <c:pt idx="254">
                  <c:v>60.002998352050781</c:v>
                </c:pt>
                <c:pt idx="255">
                  <c:v>60.002998352050781</c:v>
                </c:pt>
                <c:pt idx="256">
                  <c:v>59.999000549316406</c:v>
                </c:pt>
                <c:pt idx="257">
                  <c:v>59.992000579833984</c:v>
                </c:pt>
                <c:pt idx="258">
                  <c:v>59.992000579833984</c:v>
                </c:pt>
                <c:pt idx="259">
                  <c:v>59.991001129150391</c:v>
                </c:pt>
                <c:pt idx="260">
                  <c:v>59.992000579833984</c:v>
                </c:pt>
                <c:pt idx="261">
                  <c:v>59.992000579833984</c:v>
                </c:pt>
                <c:pt idx="262">
                  <c:v>59.987998962402344</c:v>
                </c:pt>
                <c:pt idx="263">
                  <c:v>59.985000610351563</c:v>
                </c:pt>
                <c:pt idx="264">
                  <c:v>59.985000610351563</c:v>
                </c:pt>
                <c:pt idx="265">
                  <c:v>59.984001159667969</c:v>
                </c:pt>
                <c:pt idx="266">
                  <c:v>59.984001159667969</c:v>
                </c:pt>
                <c:pt idx="267">
                  <c:v>59.984001159667969</c:v>
                </c:pt>
                <c:pt idx="268">
                  <c:v>59.981998443603516</c:v>
                </c:pt>
                <c:pt idx="269">
                  <c:v>59.981998443603516</c:v>
                </c:pt>
                <c:pt idx="270">
                  <c:v>59.981998443603516</c:v>
                </c:pt>
                <c:pt idx="271">
                  <c:v>59.979000091552734</c:v>
                </c:pt>
                <c:pt idx="272">
                  <c:v>59.976001739501953</c:v>
                </c:pt>
                <c:pt idx="273">
                  <c:v>59.976001739501953</c:v>
                </c:pt>
                <c:pt idx="274">
                  <c:v>59.976001739501953</c:v>
                </c:pt>
                <c:pt idx="275">
                  <c:v>59.981998443603516</c:v>
                </c:pt>
                <c:pt idx="276">
                  <c:v>59.981998443603516</c:v>
                </c:pt>
                <c:pt idx="277">
                  <c:v>59.978000640869141</c:v>
                </c:pt>
                <c:pt idx="278">
                  <c:v>59.9739990234375</c:v>
                </c:pt>
                <c:pt idx="279">
                  <c:v>59.9739990234375</c:v>
                </c:pt>
                <c:pt idx="280">
                  <c:v>59.976001739501953</c:v>
                </c:pt>
                <c:pt idx="281">
                  <c:v>59.977001190185547</c:v>
                </c:pt>
                <c:pt idx="282">
                  <c:v>59.977001190185547</c:v>
                </c:pt>
                <c:pt idx="283">
                  <c:v>59.974998474121094</c:v>
                </c:pt>
                <c:pt idx="284">
                  <c:v>59.969001770019531</c:v>
                </c:pt>
                <c:pt idx="285">
                  <c:v>59.969001770019531</c:v>
                </c:pt>
                <c:pt idx="286">
                  <c:v>59.970001220703125</c:v>
                </c:pt>
                <c:pt idx="287">
                  <c:v>59.972999572753906</c:v>
                </c:pt>
                <c:pt idx="288">
                  <c:v>59.972999572753906</c:v>
                </c:pt>
                <c:pt idx="289">
                  <c:v>59.978000640869141</c:v>
                </c:pt>
                <c:pt idx="290">
                  <c:v>59.978000640869141</c:v>
                </c:pt>
                <c:pt idx="291">
                  <c:v>59.978000640869141</c:v>
                </c:pt>
                <c:pt idx="292">
                  <c:v>59.974998474121094</c:v>
                </c:pt>
                <c:pt idx="293">
                  <c:v>59.976001739501953</c:v>
                </c:pt>
                <c:pt idx="294">
                  <c:v>59.976001739501953</c:v>
                </c:pt>
                <c:pt idx="295">
                  <c:v>59.974998474121094</c:v>
                </c:pt>
                <c:pt idx="296">
                  <c:v>59.969001770019531</c:v>
                </c:pt>
                <c:pt idx="297">
                  <c:v>59.969001770019531</c:v>
                </c:pt>
                <c:pt idx="298">
                  <c:v>59.965999603271484</c:v>
                </c:pt>
                <c:pt idx="299">
                  <c:v>59.965999603271484</c:v>
                </c:pt>
                <c:pt idx="300">
                  <c:v>59.965999603271484</c:v>
                </c:pt>
                <c:pt idx="301">
                  <c:v>59.969001770019531</c:v>
                </c:pt>
                <c:pt idx="302">
                  <c:v>59.967998504638672</c:v>
                </c:pt>
                <c:pt idx="303">
                  <c:v>59.967998504638672</c:v>
                </c:pt>
                <c:pt idx="304">
                  <c:v>59.965000152587891</c:v>
                </c:pt>
                <c:pt idx="305">
                  <c:v>59.970001220703125</c:v>
                </c:pt>
                <c:pt idx="306">
                  <c:v>59.970001220703125</c:v>
                </c:pt>
                <c:pt idx="307">
                  <c:v>59.972000122070313</c:v>
                </c:pt>
                <c:pt idx="308">
                  <c:v>59.966999053955078</c:v>
                </c:pt>
                <c:pt idx="309">
                  <c:v>59.966999053955078</c:v>
                </c:pt>
                <c:pt idx="310">
                  <c:v>59.969001770019531</c:v>
                </c:pt>
                <c:pt idx="311">
                  <c:v>59.969001770019531</c:v>
                </c:pt>
                <c:pt idx="312">
                  <c:v>59.969001770019531</c:v>
                </c:pt>
                <c:pt idx="313">
                  <c:v>59.966999053955078</c:v>
                </c:pt>
                <c:pt idx="314">
                  <c:v>59.965999603271484</c:v>
                </c:pt>
                <c:pt idx="315">
                  <c:v>59.965999603271484</c:v>
                </c:pt>
                <c:pt idx="316">
                  <c:v>59.965000152587891</c:v>
                </c:pt>
                <c:pt idx="317">
                  <c:v>59.966999053955078</c:v>
                </c:pt>
                <c:pt idx="318">
                  <c:v>59.966999053955078</c:v>
                </c:pt>
                <c:pt idx="319">
                  <c:v>59.965000152587891</c:v>
                </c:pt>
                <c:pt idx="320">
                  <c:v>59.964000701904297</c:v>
                </c:pt>
                <c:pt idx="321">
                  <c:v>59.964000701904297</c:v>
                </c:pt>
                <c:pt idx="322">
                  <c:v>59.970001220703125</c:v>
                </c:pt>
                <c:pt idx="323">
                  <c:v>59.969001770019531</c:v>
                </c:pt>
                <c:pt idx="324">
                  <c:v>59.969001770019531</c:v>
                </c:pt>
                <c:pt idx="325">
                  <c:v>59.967998504638672</c:v>
                </c:pt>
                <c:pt idx="326">
                  <c:v>59.965000152587891</c:v>
                </c:pt>
                <c:pt idx="327">
                  <c:v>59.965000152587891</c:v>
                </c:pt>
                <c:pt idx="328">
                  <c:v>59.970001220703125</c:v>
                </c:pt>
                <c:pt idx="329">
                  <c:v>59.967998504638672</c:v>
                </c:pt>
                <c:pt idx="330">
                  <c:v>59.967998504638672</c:v>
                </c:pt>
                <c:pt idx="331">
                  <c:v>59.965000152587891</c:v>
                </c:pt>
                <c:pt idx="332">
                  <c:v>59.969001770019531</c:v>
                </c:pt>
                <c:pt idx="333">
                  <c:v>59.969001770019531</c:v>
                </c:pt>
                <c:pt idx="334">
                  <c:v>59.966999053955078</c:v>
                </c:pt>
                <c:pt idx="335">
                  <c:v>59.965999603271484</c:v>
                </c:pt>
                <c:pt idx="336">
                  <c:v>59.965999603271484</c:v>
                </c:pt>
                <c:pt idx="337">
                  <c:v>59.979000091552734</c:v>
                </c:pt>
                <c:pt idx="338">
                  <c:v>59.983001708984375</c:v>
                </c:pt>
                <c:pt idx="339">
                  <c:v>59.983001708984375</c:v>
                </c:pt>
                <c:pt idx="340">
                  <c:v>59.9739990234375</c:v>
                </c:pt>
                <c:pt idx="341">
                  <c:v>59.965000152587891</c:v>
                </c:pt>
                <c:pt idx="342">
                  <c:v>59.965000152587891</c:v>
                </c:pt>
                <c:pt idx="343">
                  <c:v>59.962001800537109</c:v>
                </c:pt>
                <c:pt idx="344">
                  <c:v>59.96099853515625</c:v>
                </c:pt>
                <c:pt idx="345">
                  <c:v>59.96099853515625</c:v>
                </c:pt>
                <c:pt idx="346">
                  <c:v>59.96099853515625</c:v>
                </c:pt>
                <c:pt idx="347">
                  <c:v>59.963001251220703</c:v>
                </c:pt>
                <c:pt idx="348">
                  <c:v>59.963001251220703</c:v>
                </c:pt>
                <c:pt idx="349">
                  <c:v>59.958999633789063</c:v>
                </c:pt>
                <c:pt idx="350">
                  <c:v>59.951000213623047</c:v>
                </c:pt>
                <c:pt idx="351">
                  <c:v>59.951000213623047</c:v>
                </c:pt>
                <c:pt idx="352">
                  <c:v>59.952999114990234</c:v>
                </c:pt>
                <c:pt idx="353">
                  <c:v>59.957000732421875</c:v>
                </c:pt>
                <c:pt idx="354">
                  <c:v>59.957000732421875</c:v>
                </c:pt>
                <c:pt idx="355">
                  <c:v>59.956001281738281</c:v>
                </c:pt>
                <c:pt idx="356">
                  <c:v>59.963001251220703</c:v>
                </c:pt>
                <c:pt idx="357">
                  <c:v>59.963001251220703</c:v>
                </c:pt>
                <c:pt idx="358">
                  <c:v>59.96099853515625</c:v>
                </c:pt>
                <c:pt idx="359">
                  <c:v>59.963001251220703</c:v>
                </c:pt>
                <c:pt idx="360">
                  <c:v>59.963001251220703</c:v>
                </c:pt>
                <c:pt idx="361">
                  <c:v>59.963001251220703</c:v>
                </c:pt>
                <c:pt idx="362">
                  <c:v>59.967998504638672</c:v>
                </c:pt>
                <c:pt idx="363">
                  <c:v>59.967998504638672</c:v>
                </c:pt>
                <c:pt idx="364">
                  <c:v>59.967998504638672</c:v>
                </c:pt>
                <c:pt idx="365">
                  <c:v>59.970001220703125</c:v>
                </c:pt>
                <c:pt idx="366">
                  <c:v>59.970001220703125</c:v>
                </c:pt>
                <c:pt idx="367">
                  <c:v>59.972999572753906</c:v>
                </c:pt>
                <c:pt idx="368">
                  <c:v>59.965000152587891</c:v>
                </c:pt>
                <c:pt idx="369">
                  <c:v>59.965000152587891</c:v>
                </c:pt>
                <c:pt idx="370">
                  <c:v>59.966999053955078</c:v>
                </c:pt>
                <c:pt idx="371">
                  <c:v>59.972000122070313</c:v>
                </c:pt>
                <c:pt idx="372">
                  <c:v>59.972000122070313</c:v>
                </c:pt>
                <c:pt idx="373">
                  <c:v>59.976001739501953</c:v>
                </c:pt>
                <c:pt idx="374">
                  <c:v>59.969001770019531</c:v>
                </c:pt>
                <c:pt idx="375">
                  <c:v>59.969001770019531</c:v>
                </c:pt>
                <c:pt idx="376">
                  <c:v>59.972999572753906</c:v>
                </c:pt>
                <c:pt idx="377">
                  <c:v>59.978000640869141</c:v>
                </c:pt>
                <c:pt idx="378">
                  <c:v>59.978000640869141</c:v>
                </c:pt>
                <c:pt idx="379">
                  <c:v>59.980998992919922</c:v>
                </c:pt>
                <c:pt idx="380">
                  <c:v>59.980998992919922</c:v>
                </c:pt>
                <c:pt idx="381">
                  <c:v>59.980998992919922</c:v>
                </c:pt>
                <c:pt idx="382">
                  <c:v>59.981998443603516</c:v>
                </c:pt>
                <c:pt idx="383">
                  <c:v>59.984001159667969</c:v>
                </c:pt>
                <c:pt idx="384">
                  <c:v>59.984001159667969</c:v>
                </c:pt>
                <c:pt idx="385">
                  <c:v>59.981998443603516</c:v>
                </c:pt>
                <c:pt idx="386">
                  <c:v>59.979000091552734</c:v>
                </c:pt>
                <c:pt idx="387">
                  <c:v>59.979000091552734</c:v>
                </c:pt>
                <c:pt idx="388">
                  <c:v>59.979999542236328</c:v>
                </c:pt>
                <c:pt idx="389">
                  <c:v>59.978000640869141</c:v>
                </c:pt>
                <c:pt idx="390">
                  <c:v>59.978000640869141</c:v>
                </c:pt>
                <c:pt idx="391">
                  <c:v>59.979999542236328</c:v>
                </c:pt>
                <c:pt idx="392">
                  <c:v>59.979999542236328</c:v>
                </c:pt>
                <c:pt idx="393">
                  <c:v>59.979999542236328</c:v>
                </c:pt>
                <c:pt idx="394">
                  <c:v>59.978000640869141</c:v>
                </c:pt>
                <c:pt idx="395">
                  <c:v>59.972000122070313</c:v>
                </c:pt>
                <c:pt idx="396">
                  <c:v>59.972000122070313</c:v>
                </c:pt>
                <c:pt idx="397">
                  <c:v>59.971000671386719</c:v>
                </c:pt>
                <c:pt idx="398">
                  <c:v>59.9739990234375</c:v>
                </c:pt>
                <c:pt idx="399">
                  <c:v>59.9739990234375</c:v>
                </c:pt>
                <c:pt idx="400">
                  <c:v>59.974998474121094</c:v>
                </c:pt>
                <c:pt idx="401">
                  <c:v>59.972000122070313</c:v>
                </c:pt>
                <c:pt idx="402">
                  <c:v>59.972000122070313</c:v>
                </c:pt>
                <c:pt idx="403">
                  <c:v>59.969001770019531</c:v>
                </c:pt>
                <c:pt idx="404">
                  <c:v>59.9739990234375</c:v>
                </c:pt>
                <c:pt idx="405">
                  <c:v>59.9739990234375</c:v>
                </c:pt>
                <c:pt idx="406">
                  <c:v>59.972000122070313</c:v>
                </c:pt>
                <c:pt idx="407">
                  <c:v>59.972000122070313</c:v>
                </c:pt>
                <c:pt idx="408">
                  <c:v>59.972000122070313</c:v>
                </c:pt>
                <c:pt idx="409">
                  <c:v>59.977001190185547</c:v>
                </c:pt>
                <c:pt idx="410">
                  <c:v>59.978000640869141</c:v>
                </c:pt>
                <c:pt idx="411">
                  <c:v>59.978000640869141</c:v>
                </c:pt>
                <c:pt idx="412">
                  <c:v>59.976001739501953</c:v>
                </c:pt>
                <c:pt idx="413">
                  <c:v>59.9739990234375</c:v>
                </c:pt>
                <c:pt idx="414">
                  <c:v>59.9739990234375</c:v>
                </c:pt>
                <c:pt idx="415">
                  <c:v>59.977001190185547</c:v>
                </c:pt>
                <c:pt idx="416">
                  <c:v>59.978000640869141</c:v>
                </c:pt>
                <c:pt idx="417">
                  <c:v>59.978000640869141</c:v>
                </c:pt>
                <c:pt idx="418">
                  <c:v>59.979000091552734</c:v>
                </c:pt>
                <c:pt idx="419">
                  <c:v>59.977001190185547</c:v>
                </c:pt>
                <c:pt idx="420">
                  <c:v>59.977001190185547</c:v>
                </c:pt>
                <c:pt idx="421">
                  <c:v>59.9739990234375</c:v>
                </c:pt>
                <c:pt idx="422">
                  <c:v>59.971000671386719</c:v>
                </c:pt>
                <c:pt idx="423">
                  <c:v>59.971000671386719</c:v>
                </c:pt>
                <c:pt idx="424">
                  <c:v>59.971000671386719</c:v>
                </c:pt>
                <c:pt idx="425">
                  <c:v>59.967998504638672</c:v>
                </c:pt>
                <c:pt idx="426">
                  <c:v>59.967998504638672</c:v>
                </c:pt>
                <c:pt idx="427">
                  <c:v>59.965999603271484</c:v>
                </c:pt>
                <c:pt idx="428">
                  <c:v>59.971000671386719</c:v>
                </c:pt>
                <c:pt idx="429">
                  <c:v>59.971000671386719</c:v>
                </c:pt>
                <c:pt idx="430">
                  <c:v>59.972999572753906</c:v>
                </c:pt>
                <c:pt idx="431">
                  <c:v>59.969001770019531</c:v>
                </c:pt>
                <c:pt idx="432">
                  <c:v>59.969001770019531</c:v>
                </c:pt>
                <c:pt idx="433">
                  <c:v>59.972000122070313</c:v>
                </c:pt>
                <c:pt idx="434">
                  <c:v>59.972999572753906</c:v>
                </c:pt>
                <c:pt idx="435">
                  <c:v>59.972999572753906</c:v>
                </c:pt>
                <c:pt idx="436">
                  <c:v>59.970001220703125</c:v>
                </c:pt>
                <c:pt idx="437">
                  <c:v>59.9739990234375</c:v>
                </c:pt>
                <c:pt idx="438">
                  <c:v>59.9739990234375</c:v>
                </c:pt>
                <c:pt idx="439">
                  <c:v>59.981998443603516</c:v>
                </c:pt>
                <c:pt idx="440">
                  <c:v>59.985000610351563</c:v>
                </c:pt>
                <c:pt idx="441">
                  <c:v>59.985000610351563</c:v>
                </c:pt>
                <c:pt idx="442">
                  <c:v>59.985000610351563</c:v>
                </c:pt>
                <c:pt idx="443">
                  <c:v>59.988998413085937</c:v>
                </c:pt>
                <c:pt idx="444">
                  <c:v>59.988998413085937</c:v>
                </c:pt>
                <c:pt idx="445">
                  <c:v>59.988998413085937</c:v>
                </c:pt>
                <c:pt idx="446">
                  <c:v>59.98699951171875</c:v>
                </c:pt>
                <c:pt idx="447">
                  <c:v>59.98699951171875</c:v>
                </c:pt>
                <c:pt idx="448">
                  <c:v>59.990001678466797</c:v>
                </c:pt>
                <c:pt idx="449">
                  <c:v>59.995998382568359</c:v>
                </c:pt>
                <c:pt idx="450">
                  <c:v>59.995998382568359</c:v>
                </c:pt>
                <c:pt idx="451">
                  <c:v>60.000999450683594</c:v>
                </c:pt>
                <c:pt idx="452">
                  <c:v>60.004001617431641</c:v>
                </c:pt>
                <c:pt idx="453">
                  <c:v>60.004001617431641</c:v>
                </c:pt>
                <c:pt idx="454">
                  <c:v>60.006000518798828</c:v>
                </c:pt>
                <c:pt idx="455">
                  <c:v>60.013999938964844</c:v>
                </c:pt>
                <c:pt idx="456">
                  <c:v>60.013999938964844</c:v>
                </c:pt>
                <c:pt idx="457">
                  <c:v>60.019001007080078</c:v>
                </c:pt>
                <c:pt idx="458">
                  <c:v>60.025001525878906</c:v>
                </c:pt>
                <c:pt idx="459">
                  <c:v>60.025001525878906</c:v>
                </c:pt>
                <c:pt idx="460">
                  <c:v>60.0260009765625</c:v>
                </c:pt>
                <c:pt idx="461">
                  <c:v>60.028999328613281</c:v>
                </c:pt>
                <c:pt idx="462">
                  <c:v>60.028999328613281</c:v>
                </c:pt>
                <c:pt idx="463">
                  <c:v>60.028999328613281</c:v>
                </c:pt>
                <c:pt idx="464">
                  <c:v>60.035999298095703</c:v>
                </c:pt>
                <c:pt idx="465">
                  <c:v>60.035999298095703</c:v>
                </c:pt>
                <c:pt idx="466">
                  <c:v>60.036998748779297</c:v>
                </c:pt>
                <c:pt idx="467">
                  <c:v>60.035999298095703</c:v>
                </c:pt>
                <c:pt idx="468">
                  <c:v>60.035999298095703</c:v>
                </c:pt>
                <c:pt idx="469">
                  <c:v>60.041000366210938</c:v>
                </c:pt>
                <c:pt idx="470">
                  <c:v>60.043998718261719</c:v>
                </c:pt>
                <c:pt idx="471">
                  <c:v>60.043998718261719</c:v>
                </c:pt>
                <c:pt idx="472">
                  <c:v>60.042999267578125</c:v>
                </c:pt>
                <c:pt idx="473">
                  <c:v>60.048000335693359</c:v>
                </c:pt>
                <c:pt idx="474">
                  <c:v>60.048000335693359</c:v>
                </c:pt>
                <c:pt idx="475">
                  <c:v>60.046001434326172</c:v>
                </c:pt>
                <c:pt idx="476">
                  <c:v>60.042999267578125</c:v>
                </c:pt>
                <c:pt idx="477">
                  <c:v>60.042999267578125</c:v>
                </c:pt>
                <c:pt idx="478">
                  <c:v>60.042999267578125</c:v>
                </c:pt>
                <c:pt idx="479">
                  <c:v>60.042999267578125</c:v>
                </c:pt>
                <c:pt idx="480">
                  <c:v>60.042999267578125</c:v>
                </c:pt>
              </c:numCache>
            </c:numRef>
          </c:val>
        </c:ser>
        <c:marker val="1"/>
        <c:axId val="165436032"/>
        <c:axId val="165446016"/>
      </c:lineChart>
      <c:lineChart>
        <c:grouping val="standard"/>
        <c:ser>
          <c:idx val="3"/>
          <c:order val="1"/>
          <c:tx>
            <c:strRef>
              <c:f>Evaluation!$AR$35:$AR$37</c:f>
              <c:strCache>
                <c:ptCount val="1"/>
                <c:pt idx="0">
                  <c:v>JOU Dynamic Schedules</c:v>
                </c:pt>
              </c:strCache>
            </c:strRef>
          </c:tx>
          <c:marker>
            <c:symbol val="none"/>
          </c:marker>
          <c:val>
            <c:numRef>
              <c:f>Evaluation!$AR$49:$AR$529</c:f>
              <c:numCache>
                <c:formatCode>0.00</c:formatCode>
                <c:ptCount val="481"/>
                <c:pt idx="0">
                  <c:v>350</c:v>
                </c:pt>
                <c:pt idx="1">
                  <c:v>350</c:v>
                </c:pt>
                <c:pt idx="2">
                  <c:v>350</c:v>
                </c:pt>
                <c:pt idx="3">
                  <c:v>350</c:v>
                </c:pt>
                <c:pt idx="4">
                  <c:v>350</c:v>
                </c:pt>
                <c:pt idx="5">
                  <c:v>350</c:v>
                </c:pt>
                <c:pt idx="6">
                  <c:v>350</c:v>
                </c:pt>
                <c:pt idx="7">
                  <c:v>350</c:v>
                </c:pt>
                <c:pt idx="8">
                  <c:v>350</c:v>
                </c:pt>
                <c:pt idx="9">
                  <c:v>350</c:v>
                </c:pt>
                <c:pt idx="10">
                  <c:v>350</c:v>
                </c:pt>
                <c:pt idx="11">
                  <c:v>350</c:v>
                </c:pt>
                <c:pt idx="12">
                  <c:v>350</c:v>
                </c:pt>
                <c:pt idx="13">
                  <c:v>350</c:v>
                </c:pt>
                <c:pt idx="14">
                  <c:v>350</c:v>
                </c:pt>
                <c:pt idx="15">
                  <c:v>350</c:v>
                </c:pt>
                <c:pt idx="16">
                  <c:v>350</c:v>
                </c:pt>
                <c:pt idx="17">
                  <c:v>350</c:v>
                </c:pt>
                <c:pt idx="18">
                  <c:v>350</c:v>
                </c:pt>
                <c:pt idx="19">
                  <c:v>350</c:v>
                </c:pt>
                <c:pt idx="20">
                  <c:v>350</c:v>
                </c:pt>
                <c:pt idx="21">
                  <c:v>350</c:v>
                </c:pt>
                <c:pt idx="22">
                  <c:v>350</c:v>
                </c:pt>
                <c:pt idx="23">
                  <c:v>350</c:v>
                </c:pt>
                <c:pt idx="24">
                  <c:v>350</c:v>
                </c:pt>
                <c:pt idx="25">
                  <c:v>350</c:v>
                </c:pt>
                <c:pt idx="26">
                  <c:v>350</c:v>
                </c:pt>
                <c:pt idx="27">
                  <c:v>350</c:v>
                </c:pt>
                <c:pt idx="28">
                  <c:v>350</c:v>
                </c:pt>
                <c:pt idx="29">
                  <c:v>350</c:v>
                </c:pt>
                <c:pt idx="30">
                  <c:v>350</c:v>
                </c:pt>
                <c:pt idx="31">
                  <c:v>350</c:v>
                </c:pt>
                <c:pt idx="32">
                  <c:v>350</c:v>
                </c:pt>
                <c:pt idx="33">
                  <c:v>350</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335</c:v>
                </c:pt>
                <c:pt idx="47">
                  <c:v>335</c:v>
                </c:pt>
                <c:pt idx="48">
                  <c:v>335</c:v>
                </c:pt>
                <c:pt idx="49">
                  <c:v>335</c:v>
                </c:pt>
                <c:pt idx="50">
                  <c:v>335</c:v>
                </c:pt>
                <c:pt idx="51">
                  <c:v>335</c:v>
                </c:pt>
                <c:pt idx="52">
                  <c:v>335</c:v>
                </c:pt>
                <c:pt idx="53">
                  <c:v>335</c:v>
                </c:pt>
                <c:pt idx="54">
                  <c:v>335</c:v>
                </c:pt>
                <c:pt idx="55">
                  <c:v>335</c:v>
                </c:pt>
                <c:pt idx="56">
                  <c:v>335</c:v>
                </c:pt>
                <c:pt idx="57">
                  <c:v>335</c:v>
                </c:pt>
                <c:pt idx="58">
                  <c:v>335</c:v>
                </c:pt>
                <c:pt idx="59">
                  <c:v>335</c:v>
                </c:pt>
                <c:pt idx="60">
                  <c:v>335</c:v>
                </c:pt>
                <c:pt idx="61">
                  <c:v>335</c:v>
                </c:pt>
                <c:pt idx="62">
                  <c:v>335</c:v>
                </c:pt>
                <c:pt idx="63">
                  <c:v>335</c:v>
                </c:pt>
                <c:pt idx="64">
                  <c:v>335</c:v>
                </c:pt>
                <c:pt idx="65">
                  <c:v>335</c:v>
                </c:pt>
                <c:pt idx="66">
                  <c:v>335</c:v>
                </c:pt>
                <c:pt idx="67">
                  <c:v>335</c:v>
                </c:pt>
                <c:pt idx="68">
                  <c:v>335</c:v>
                </c:pt>
                <c:pt idx="69">
                  <c:v>335</c:v>
                </c:pt>
                <c:pt idx="70">
                  <c:v>335</c:v>
                </c:pt>
                <c:pt idx="71">
                  <c:v>335</c:v>
                </c:pt>
                <c:pt idx="72">
                  <c:v>335</c:v>
                </c:pt>
                <c:pt idx="73">
                  <c:v>335</c:v>
                </c:pt>
                <c:pt idx="74">
                  <c:v>335</c:v>
                </c:pt>
                <c:pt idx="75">
                  <c:v>335</c:v>
                </c:pt>
                <c:pt idx="76">
                  <c:v>335</c:v>
                </c:pt>
                <c:pt idx="77">
                  <c:v>335</c:v>
                </c:pt>
                <c:pt idx="78">
                  <c:v>335</c:v>
                </c:pt>
                <c:pt idx="79">
                  <c:v>335</c:v>
                </c:pt>
                <c:pt idx="80">
                  <c:v>335</c:v>
                </c:pt>
                <c:pt idx="81">
                  <c:v>335</c:v>
                </c:pt>
                <c:pt idx="82">
                  <c:v>335</c:v>
                </c:pt>
                <c:pt idx="83">
                  <c:v>335</c:v>
                </c:pt>
                <c:pt idx="84">
                  <c:v>335</c:v>
                </c:pt>
                <c:pt idx="85">
                  <c:v>335</c:v>
                </c:pt>
                <c:pt idx="86">
                  <c:v>335</c:v>
                </c:pt>
                <c:pt idx="87">
                  <c:v>335</c:v>
                </c:pt>
                <c:pt idx="88">
                  <c:v>335</c:v>
                </c:pt>
                <c:pt idx="89">
                  <c:v>335</c:v>
                </c:pt>
                <c:pt idx="90">
                  <c:v>335</c:v>
                </c:pt>
                <c:pt idx="91">
                  <c:v>335</c:v>
                </c:pt>
                <c:pt idx="92">
                  <c:v>335</c:v>
                </c:pt>
                <c:pt idx="93">
                  <c:v>335</c:v>
                </c:pt>
                <c:pt idx="94">
                  <c:v>335</c:v>
                </c:pt>
                <c:pt idx="95">
                  <c:v>335</c:v>
                </c:pt>
                <c:pt idx="96">
                  <c:v>335</c:v>
                </c:pt>
                <c:pt idx="97">
                  <c:v>335</c:v>
                </c:pt>
                <c:pt idx="98">
                  <c:v>335</c:v>
                </c:pt>
                <c:pt idx="99">
                  <c:v>335</c:v>
                </c:pt>
                <c:pt idx="100">
                  <c:v>335</c:v>
                </c:pt>
                <c:pt idx="101">
                  <c:v>335</c:v>
                </c:pt>
                <c:pt idx="102">
                  <c:v>335</c:v>
                </c:pt>
                <c:pt idx="103">
                  <c:v>335</c:v>
                </c:pt>
                <c:pt idx="104">
                  <c:v>335</c:v>
                </c:pt>
                <c:pt idx="105">
                  <c:v>335</c:v>
                </c:pt>
                <c:pt idx="106">
                  <c:v>335</c:v>
                </c:pt>
                <c:pt idx="107">
                  <c:v>335</c:v>
                </c:pt>
                <c:pt idx="108">
                  <c:v>335</c:v>
                </c:pt>
                <c:pt idx="109">
                  <c:v>335</c:v>
                </c:pt>
                <c:pt idx="110">
                  <c:v>335</c:v>
                </c:pt>
                <c:pt idx="111">
                  <c:v>335</c:v>
                </c:pt>
                <c:pt idx="112">
                  <c:v>335</c:v>
                </c:pt>
                <c:pt idx="113">
                  <c:v>335</c:v>
                </c:pt>
                <c:pt idx="114">
                  <c:v>335</c:v>
                </c:pt>
                <c:pt idx="115">
                  <c:v>335</c:v>
                </c:pt>
                <c:pt idx="116">
                  <c:v>335</c:v>
                </c:pt>
                <c:pt idx="117">
                  <c:v>335</c:v>
                </c:pt>
                <c:pt idx="118">
                  <c:v>335</c:v>
                </c:pt>
                <c:pt idx="119">
                  <c:v>335</c:v>
                </c:pt>
                <c:pt idx="120">
                  <c:v>335</c:v>
                </c:pt>
                <c:pt idx="121">
                  <c:v>335</c:v>
                </c:pt>
                <c:pt idx="122">
                  <c:v>335</c:v>
                </c:pt>
                <c:pt idx="123">
                  <c:v>335</c:v>
                </c:pt>
                <c:pt idx="124">
                  <c:v>335</c:v>
                </c:pt>
                <c:pt idx="125">
                  <c:v>335</c:v>
                </c:pt>
                <c:pt idx="126">
                  <c:v>335</c:v>
                </c:pt>
                <c:pt idx="127">
                  <c:v>335</c:v>
                </c:pt>
                <c:pt idx="128">
                  <c:v>335</c:v>
                </c:pt>
                <c:pt idx="129">
                  <c:v>335</c:v>
                </c:pt>
                <c:pt idx="130">
                  <c:v>335</c:v>
                </c:pt>
                <c:pt idx="131">
                  <c:v>335</c:v>
                </c:pt>
                <c:pt idx="132">
                  <c:v>335</c:v>
                </c:pt>
                <c:pt idx="133">
                  <c:v>335</c:v>
                </c:pt>
                <c:pt idx="134">
                  <c:v>335</c:v>
                </c:pt>
                <c:pt idx="135">
                  <c:v>335</c:v>
                </c:pt>
                <c:pt idx="136">
                  <c:v>335</c:v>
                </c:pt>
                <c:pt idx="137">
                  <c:v>335</c:v>
                </c:pt>
                <c:pt idx="138">
                  <c:v>335</c:v>
                </c:pt>
                <c:pt idx="139">
                  <c:v>335</c:v>
                </c:pt>
                <c:pt idx="140">
                  <c:v>335</c:v>
                </c:pt>
                <c:pt idx="141">
                  <c:v>335</c:v>
                </c:pt>
                <c:pt idx="142">
                  <c:v>335</c:v>
                </c:pt>
                <c:pt idx="143">
                  <c:v>335</c:v>
                </c:pt>
                <c:pt idx="144">
                  <c:v>335</c:v>
                </c:pt>
                <c:pt idx="145">
                  <c:v>335</c:v>
                </c:pt>
                <c:pt idx="146">
                  <c:v>335</c:v>
                </c:pt>
                <c:pt idx="147">
                  <c:v>335</c:v>
                </c:pt>
                <c:pt idx="148">
                  <c:v>335</c:v>
                </c:pt>
                <c:pt idx="149">
                  <c:v>335</c:v>
                </c:pt>
                <c:pt idx="150">
                  <c:v>335</c:v>
                </c:pt>
                <c:pt idx="151">
                  <c:v>335</c:v>
                </c:pt>
                <c:pt idx="152">
                  <c:v>335</c:v>
                </c:pt>
                <c:pt idx="153">
                  <c:v>335</c:v>
                </c:pt>
                <c:pt idx="154">
                  <c:v>335</c:v>
                </c:pt>
                <c:pt idx="155">
                  <c:v>335</c:v>
                </c:pt>
                <c:pt idx="156">
                  <c:v>335</c:v>
                </c:pt>
                <c:pt idx="157">
                  <c:v>335</c:v>
                </c:pt>
                <c:pt idx="158">
                  <c:v>335</c:v>
                </c:pt>
                <c:pt idx="159">
                  <c:v>335</c:v>
                </c:pt>
                <c:pt idx="160">
                  <c:v>335</c:v>
                </c:pt>
                <c:pt idx="161">
                  <c:v>335</c:v>
                </c:pt>
                <c:pt idx="162">
                  <c:v>335</c:v>
                </c:pt>
                <c:pt idx="163">
                  <c:v>335</c:v>
                </c:pt>
                <c:pt idx="164">
                  <c:v>335</c:v>
                </c:pt>
                <c:pt idx="165">
                  <c:v>335</c:v>
                </c:pt>
                <c:pt idx="166">
                  <c:v>335</c:v>
                </c:pt>
                <c:pt idx="167">
                  <c:v>335</c:v>
                </c:pt>
                <c:pt idx="168">
                  <c:v>335</c:v>
                </c:pt>
                <c:pt idx="169">
                  <c:v>335</c:v>
                </c:pt>
                <c:pt idx="170">
                  <c:v>335</c:v>
                </c:pt>
                <c:pt idx="171">
                  <c:v>335</c:v>
                </c:pt>
                <c:pt idx="172">
                  <c:v>335</c:v>
                </c:pt>
                <c:pt idx="173">
                  <c:v>335</c:v>
                </c:pt>
                <c:pt idx="174">
                  <c:v>335</c:v>
                </c:pt>
                <c:pt idx="175">
                  <c:v>335</c:v>
                </c:pt>
                <c:pt idx="176">
                  <c:v>335</c:v>
                </c:pt>
                <c:pt idx="177">
                  <c:v>335</c:v>
                </c:pt>
                <c:pt idx="178">
                  <c:v>335</c:v>
                </c:pt>
                <c:pt idx="179">
                  <c:v>335</c:v>
                </c:pt>
                <c:pt idx="180">
                  <c:v>335</c:v>
                </c:pt>
                <c:pt idx="181">
                  <c:v>335</c:v>
                </c:pt>
                <c:pt idx="182">
                  <c:v>335</c:v>
                </c:pt>
                <c:pt idx="183">
                  <c:v>335</c:v>
                </c:pt>
                <c:pt idx="184">
                  <c:v>335</c:v>
                </c:pt>
                <c:pt idx="185">
                  <c:v>335</c:v>
                </c:pt>
                <c:pt idx="186">
                  <c:v>335</c:v>
                </c:pt>
                <c:pt idx="187">
                  <c:v>335</c:v>
                </c:pt>
                <c:pt idx="188">
                  <c:v>335</c:v>
                </c:pt>
                <c:pt idx="189">
                  <c:v>335</c:v>
                </c:pt>
                <c:pt idx="190">
                  <c:v>335</c:v>
                </c:pt>
                <c:pt idx="191">
                  <c:v>335</c:v>
                </c:pt>
                <c:pt idx="192">
                  <c:v>335</c:v>
                </c:pt>
                <c:pt idx="193">
                  <c:v>335</c:v>
                </c:pt>
                <c:pt idx="194">
                  <c:v>335</c:v>
                </c:pt>
                <c:pt idx="195">
                  <c:v>335</c:v>
                </c:pt>
                <c:pt idx="196">
                  <c:v>335</c:v>
                </c:pt>
                <c:pt idx="197">
                  <c:v>335</c:v>
                </c:pt>
                <c:pt idx="198">
                  <c:v>335</c:v>
                </c:pt>
                <c:pt idx="199">
                  <c:v>335</c:v>
                </c:pt>
                <c:pt idx="200">
                  <c:v>335</c:v>
                </c:pt>
                <c:pt idx="201">
                  <c:v>335</c:v>
                </c:pt>
                <c:pt idx="202">
                  <c:v>335</c:v>
                </c:pt>
                <c:pt idx="203">
                  <c:v>335</c:v>
                </c:pt>
                <c:pt idx="204">
                  <c:v>335</c:v>
                </c:pt>
                <c:pt idx="205">
                  <c:v>335</c:v>
                </c:pt>
                <c:pt idx="206">
                  <c:v>335</c:v>
                </c:pt>
                <c:pt idx="207">
                  <c:v>335</c:v>
                </c:pt>
                <c:pt idx="208">
                  <c:v>335</c:v>
                </c:pt>
                <c:pt idx="209">
                  <c:v>335</c:v>
                </c:pt>
                <c:pt idx="210">
                  <c:v>335</c:v>
                </c:pt>
                <c:pt idx="211">
                  <c:v>335</c:v>
                </c:pt>
                <c:pt idx="212">
                  <c:v>335</c:v>
                </c:pt>
                <c:pt idx="213">
                  <c:v>335</c:v>
                </c:pt>
                <c:pt idx="214">
                  <c:v>335</c:v>
                </c:pt>
                <c:pt idx="215">
                  <c:v>335</c:v>
                </c:pt>
                <c:pt idx="216">
                  <c:v>335</c:v>
                </c:pt>
                <c:pt idx="217">
                  <c:v>335</c:v>
                </c:pt>
                <c:pt idx="218">
                  <c:v>335</c:v>
                </c:pt>
                <c:pt idx="219">
                  <c:v>335</c:v>
                </c:pt>
                <c:pt idx="220">
                  <c:v>335</c:v>
                </c:pt>
                <c:pt idx="221">
                  <c:v>335</c:v>
                </c:pt>
                <c:pt idx="222">
                  <c:v>335</c:v>
                </c:pt>
                <c:pt idx="223">
                  <c:v>335</c:v>
                </c:pt>
                <c:pt idx="224">
                  <c:v>335</c:v>
                </c:pt>
                <c:pt idx="225">
                  <c:v>335</c:v>
                </c:pt>
                <c:pt idx="226">
                  <c:v>335</c:v>
                </c:pt>
                <c:pt idx="227">
                  <c:v>335</c:v>
                </c:pt>
                <c:pt idx="228">
                  <c:v>335</c:v>
                </c:pt>
                <c:pt idx="229">
                  <c:v>335</c:v>
                </c:pt>
                <c:pt idx="230">
                  <c:v>335</c:v>
                </c:pt>
                <c:pt idx="231">
                  <c:v>335</c:v>
                </c:pt>
                <c:pt idx="232">
                  <c:v>335</c:v>
                </c:pt>
                <c:pt idx="233">
                  <c:v>335</c:v>
                </c:pt>
                <c:pt idx="234">
                  <c:v>335</c:v>
                </c:pt>
                <c:pt idx="235">
                  <c:v>335</c:v>
                </c:pt>
                <c:pt idx="236">
                  <c:v>335</c:v>
                </c:pt>
                <c:pt idx="237">
                  <c:v>335</c:v>
                </c:pt>
                <c:pt idx="238">
                  <c:v>335</c:v>
                </c:pt>
                <c:pt idx="239">
                  <c:v>335</c:v>
                </c:pt>
                <c:pt idx="240">
                  <c:v>335</c:v>
                </c:pt>
                <c:pt idx="241">
                  <c:v>335</c:v>
                </c:pt>
                <c:pt idx="242">
                  <c:v>335</c:v>
                </c:pt>
                <c:pt idx="243">
                  <c:v>335</c:v>
                </c:pt>
                <c:pt idx="244">
                  <c:v>335</c:v>
                </c:pt>
                <c:pt idx="245">
                  <c:v>335</c:v>
                </c:pt>
                <c:pt idx="246">
                  <c:v>335</c:v>
                </c:pt>
                <c:pt idx="247">
                  <c:v>335</c:v>
                </c:pt>
                <c:pt idx="248">
                  <c:v>335</c:v>
                </c:pt>
                <c:pt idx="249">
                  <c:v>335</c:v>
                </c:pt>
                <c:pt idx="250">
                  <c:v>335</c:v>
                </c:pt>
                <c:pt idx="251">
                  <c:v>335</c:v>
                </c:pt>
                <c:pt idx="252">
                  <c:v>335</c:v>
                </c:pt>
                <c:pt idx="253">
                  <c:v>335</c:v>
                </c:pt>
                <c:pt idx="254">
                  <c:v>335</c:v>
                </c:pt>
                <c:pt idx="255">
                  <c:v>335</c:v>
                </c:pt>
                <c:pt idx="256">
                  <c:v>335</c:v>
                </c:pt>
                <c:pt idx="257">
                  <c:v>335</c:v>
                </c:pt>
                <c:pt idx="258">
                  <c:v>335</c:v>
                </c:pt>
                <c:pt idx="259">
                  <c:v>335</c:v>
                </c:pt>
                <c:pt idx="260">
                  <c:v>335</c:v>
                </c:pt>
                <c:pt idx="261">
                  <c:v>335</c:v>
                </c:pt>
                <c:pt idx="262">
                  <c:v>335</c:v>
                </c:pt>
                <c:pt idx="263">
                  <c:v>335</c:v>
                </c:pt>
                <c:pt idx="264">
                  <c:v>335</c:v>
                </c:pt>
                <c:pt idx="265">
                  <c:v>335</c:v>
                </c:pt>
                <c:pt idx="266">
                  <c:v>335</c:v>
                </c:pt>
                <c:pt idx="267">
                  <c:v>335</c:v>
                </c:pt>
                <c:pt idx="268">
                  <c:v>335</c:v>
                </c:pt>
                <c:pt idx="269">
                  <c:v>335</c:v>
                </c:pt>
                <c:pt idx="270">
                  <c:v>335</c:v>
                </c:pt>
                <c:pt idx="271">
                  <c:v>335</c:v>
                </c:pt>
                <c:pt idx="272">
                  <c:v>335</c:v>
                </c:pt>
                <c:pt idx="273">
                  <c:v>335</c:v>
                </c:pt>
                <c:pt idx="274">
                  <c:v>335</c:v>
                </c:pt>
                <c:pt idx="275">
                  <c:v>335</c:v>
                </c:pt>
                <c:pt idx="276">
                  <c:v>335</c:v>
                </c:pt>
                <c:pt idx="277">
                  <c:v>335</c:v>
                </c:pt>
                <c:pt idx="278">
                  <c:v>335</c:v>
                </c:pt>
                <c:pt idx="279">
                  <c:v>335</c:v>
                </c:pt>
                <c:pt idx="280">
                  <c:v>335</c:v>
                </c:pt>
                <c:pt idx="281">
                  <c:v>335</c:v>
                </c:pt>
                <c:pt idx="282">
                  <c:v>335</c:v>
                </c:pt>
                <c:pt idx="283">
                  <c:v>335</c:v>
                </c:pt>
                <c:pt idx="284">
                  <c:v>335</c:v>
                </c:pt>
                <c:pt idx="285">
                  <c:v>335</c:v>
                </c:pt>
                <c:pt idx="286">
                  <c:v>335</c:v>
                </c:pt>
                <c:pt idx="287">
                  <c:v>335</c:v>
                </c:pt>
                <c:pt idx="288">
                  <c:v>335</c:v>
                </c:pt>
                <c:pt idx="289">
                  <c:v>335</c:v>
                </c:pt>
                <c:pt idx="290">
                  <c:v>335</c:v>
                </c:pt>
                <c:pt idx="291">
                  <c:v>335</c:v>
                </c:pt>
                <c:pt idx="292">
                  <c:v>335</c:v>
                </c:pt>
                <c:pt idx="293">
                  <c:v>335</c:v>
                </c:pt>
                <c:pt idx="294">
                  <c:v>335</c:v>
                </c:pt>
                <c:pt idx="295">
                  <c:v>335</c:v>
                </c:pt>
                <c:pt idx="296">
                  <c:v>335</c:v>
                </c:pt>
                <c:pt idx="297">
                  <c:v>335</c:v>
                </c:pt>
                <c:pt idx="298">
                  <c:v>335</c:v>
                </c:pt>
                <c:pt idx="299">
                  <c:v>335</c:v>
                </c:pt>
                <c:pt idx="300">
                  <c:v>335</c:v>
                </c:pt>
                <c:pt idx="301">
                  <c:v>335</c:v>
                </c:pt>
                <c:pt idx="302">
                  <c:v>335</c:v>
                </c:pt>
                <c:pt idx="303">
                  <c:v>335</c:v>
                </c:pt>
                <c:pt idx="304">
                  <c:v>335</c:v>
                </c:pt>
                <c:pt idx="305">
                  <c:v>335</c:v>
                </c:pt>
                <c:pt idx="306">
                  <c:v>335</c:v>
                </c:pt>
                <c:pt idx="307">
                  <c:v>335</c:v>
                </c:pt>
                <c:pt idx="308">
                  <c:v>335</c:v>
                </c:pt>
                <c:pt idx="309">
                  <c:v>335</c:v>
                </c:pt>
                <c:pt idx="310">
                  <c:v>335</c:v>
                </c:pt>
                <c:pt idx="311">
                  <c:v>335</c:v>
                </c:pt>
                <c:pt idx="312">
                  <c:v>335</c:v>
                </c:pt>
                <c:pt idx="313">
                  <c:v>335</c:v>
                </c:pt>
                <c:pt idx="314">
                  <c:v>335</c:v>
                </c:pt>
                <c:pt idx="315">
                  <c:v>335</c:v>
                </c:pt>
                <c:pt idx="316">
                  <c:v>335</c:v>
                </c:pt>
                <c:pt idx="317">
                  <c:v>335</c:v>
                </c:pt>
                <c:pt idx="318">
                  <c:v>335</c:v>
                </c:pt>
                <c:pt idx="319">
                  <c:v>335</c:v>
                </c:pt>
                <c:pt idx="320">
                  <c:v>335</c:v>
                </c:pt>
                <c:pt idx="321">
                  <c:v>335</c:v>
                </c:pt>
                <c:pt idx="322">
                  <c:v>335</c:v>
                </c:pt>
                <c:pt idx="323">
                  <c:v>335</c:v>
                </c:pt>
                <c:pt idx="324">
                  <c:v>335</c:v>
                </c:pt>
                <c:pt idx="325">
                  <c:v>335</c:v>
                </c:pt>
                <c:pt idx="326">
                  <c:v>335</c:v>
                </c:pt>
                <c:pt idx="327">
                  <c:v>335</c:v>
                </c:pt>
                <c:pt idx="328">
                  <c:v>335</c:v>
                </c:pt>
                <c:pt idx="329">
                  <c:v>335</c:v>
                </c:pt>
                <c:pt idx="330">
                  <c:v>335</c:v>
                </c:pt>
                <c:pt idx="331">
                  <c:v>335</c:v>
                </c:pt>
                <c:pt idx="332">
                  <c:v>335</c:v>
                </c:pt>
                <c:pt idx="333">
                  <c:v>335</c:v>
                </c:pt>
                <c:pt idx="334">
                  <c:v>335</c:v>
                </c:pt>
                <c:pt idx="335">
                  <c:v>335</c:v>
                </c:pt>
                <c:pt idx="336">
                  <c:v>335</c:v>
                </c:pt>
                <c:pt idx="337">
                  <c:v>335</c:v>
                </c:pt>
                <c:pt idx="338">
                  <c:v>335</c:v>
                </c:pt>
                <c:pt idx="339">
                  <c:v>335</c:v>
                </c:pt>
                <c:pt idx="340">
                  <c:v>335</c:v>
                </c:pt>
                <c:pt idx="341">
                  <c:v>335</c:v>
                </c:pt>
                <c:pt idx="342">
                  <c:v>335</c:v>
                </c:pt>
                <c:pt idx="343">
                  <c:v>335</c:v>
                </c:pt>
                <c:pt idx="344">
                  <c:v>335</c:v>
                </c:pt>
                <c:pt idx="345">
                  <c:v>335</c:v>
                </c:pt>
                <c:pt idx="346">
                  <c:v>335</c:v>
                </c:pt>
                <c:pt idx="347">
                  <c:v>335</c:v>
                </c:pt>
                <c:pt idx="348">
                  <c:v>335</c:v>
                </c:pt>
                <c:pt idx="349">
                  <c:v>335</c:v>
                </c:pt>
                <c:pt idx="350">
                  <c:v>335</c:v>
                </c:pt>
                <c:pt idx="351">
                  <c:v>335</c:v>
                </c:pt>
                <c:pt idx="352">
                  <c:v>335</c:v>
                </c:pt>
                <c:pt idx="353">
                  <c:v>335</c:v>
                </c:pt>
                <c:pt idx="354">
                  <c:v>335</c:v>
                </c:pt>
                <c:pt idx="355">
                  <c:v>335</c:v>
                </c:pt>
                <c:pt idx="356">
                  <c:v>335</c:v>
                </c:pt>
                <c:pt idx="357">
                  <c:v>335</c:v>
                </c:pt>
                <c:pt idx="358">
                  <c:v>335</c:v>
                </c:pt>
                <c:pt idx="359">
                  <c:v>335</c:v>
                </c:pt>
                <c:pt idx="360">
                  <c:v>335</c:v>
                </c:pt>
                <c:pt idx="361">
                  <c:v>335</c:v>
                </c:pt>
                <c:pt idx="362">
                  <c:v>335</c:v>
                </c:pt>
                <c:pt idx="363">
                  <c:v>335</c:v>
                </c:pt>
                <c:pt idx="364">
                  <c:v>335</c:v>
                </c:pt>
                <c:pt idx="365">
                  <c:v>335</c:v>
                </c:pt>
                <c:pt idx="366">
                  <c:v>335</c:v>
                </c:pt>
                <c:pt idx="367">
                  <c:v>335</c:v>
                </c:pt>
                <c:pt idx="368">
                  <c:v>335</c:v>
                </c:pt>
                <c:pt idx="369">
                  <c:v>335</c:v>
                </c:pt>
                <c:pt idx="370">
                  <c:v>335</c:v>
                </c:pt>
                <c:pt idx="371">
                  <c:v>335</c:v>
                </c:pt>
                <c:pt idx="372">
                  <c:v>335</c:v>
                </c:pt>
                <c:pt idx="373">
                  <c:v>335</c:v>
                </c:pt>
                <c:pt idx="374">
                  <c:v>335</c:v>
                </c:pt>
                <c:pt idx="375">
                  <c:v>335</c:v>
                </c:pt>
                <c:pt idx="376">
                  <c:v>335</c:v>
                </c:pt>
                <c:pt idx="377">
                  <c:v>335</c:v>
                </c:pt>
                <c:pt idx="378">
                  <c:v>335</c:v>
                </c:pt>
                <c:pt idx="379">
                  <c:v>335</c:v>
                </c:pt>
                <c:pt idx="380">
                  <c:v>335</c:v>
                </c:pt>
                <c:pt idx="381">
                  <c:v>335</c:v>
                </c:pt>
                <c:pt idx="382">
                  <c:v>335</c:v>
                </c:pt>
                <c:pt idx="383">
                  <c:v>335</c:v>
                </c:pt>
                <c:pt idx="384">
                  <c:v>335</c:v>
                </c:pt>
                <c:pt idx="385">
                  <c:v>335</c:v>
                </c:pt>
                <c:pt idx="386">
                  <c:v>335</c:v>
                </c:pt>
                <c:pt idx="387">
                  <c:v>335</c:v>
                </c:pt>
                <c:pt idx="388">
                  <c:v>335</c:v>
                </c:pt>
                <c:pt idx="389">
                  <c:v>335</c:v>
                </c:pt>
                <c:pt idx="390">
                  <c:v>335</c:v>
                </c:pt>
                <c:pt idx="391">
                  <c:v>335</c:v>
                </c:pt>
                <c:pt idx="392">
                  <c:v>335</c:v>
                </c:pt>
                <c:pt idx="393">
                  <c:v>335</c:v>
                </c:pt>
                <c:pt idx="394">
                  <c:v>335</c:v>
                </c:pt>
                <c:pt idx="395">
                  <c:v>335</c:v>
                </c:pt>
                <c:pt idx="396">
                  <c:v>335</c:v>
                </c:pt>
                <c:pt idx="397">
                  <c:v>335</c:v>
                </c:pt>
                <c:pt idx="398">
                  <c:v>335</c:v>
                </c:pt>
                <c:pt idx="399">
                  <c:v>335</c:v>
                </c:pt>
                <c:pt idx="400">
                  <c:v>335</c:v>
                </c:pt>
                <c:pt idx="401">
                  <c:v>335</c:v>
                </c:pt>
                <c:pt idx="402">
                  <c:v>335</c:v>
                </c:pt>
                <c:pt idx="403">
                  <c:v>335</c:v>
                </c:pt>
                <c:pt idx="404">
                  <c:v>335</c:v>
                </c:pt>
                <c:pt idx="405">
                  <c:v>335</c:v>
                </c:pt>
                <c:pt idx="406">
                  <c:v>350</c:v>
                </c:pt>
                <c:pt idx="407">
                  <c:v>350</c:v>
                </c:pt>
                <c:pt idx="408">
                  <c:v>350</c:v>
                </c:pt>
                <c:pt idx="409">
                  <c:v>350</c:v>
                </c:pt>
                <c:pt idx="410">
                  <c:v>350</c:v>
                </c:pt>
                <c:pt idx="411">
                  <c:v>350</c:v>
                </c:pt>
                <c:pt idx="412">
                  <c:v>350</c:v>
                </c:pt>
                <c:pt idx="413">
                  <c:v>350</c:v>
                </c:pt>
                <c:pt idx="414">
                  <c:v>350</c:v>
                </c:pt>
                <c:pt idx="415">
                  <c:v>350</c:v>
                </c:pt>
                <c:pt idx="416">
                  <c:v>350</c:v>
                </c:pt>
                <c:pt idx="417">
                  <c:v>350</c:v>
                </c:pt>
                <c:pt idx="418">
                  <c:v>350</c:v>
                </c:pt>
                <c:pt idx="419">
                  <c:v>350</c:v>
                </c:pt>
                <c:pt idx="420">
                  <c:v>350</c:v>
                </c:pt>
                <c:pt idx="421">
                  <c:v>350</c:v>
                </c:pt>
                <c:pt idx="422">
                  <c:v>350</c:v>
                </c:pt>
                <c:pt idx="423">
                  <c:v>350</c:v>
                </c:pt>
                <c:pt idx="424">
                  <c:v>350</c:v>
                </c:pt>
                <c:pt idx="425">
                  <c:v>350</c:v>
                </c:pt>
                <c:pt idx="426">
                  <c:v>350</c:v>
                </c:pt>
                <c:pt idx="427">
                  <c:v>350</c:v>
                </c:pt>
                <c:pt idx="428">
                  <c:v>350</c:v>
                </c:pt>
                <c:pt idx="429">
                  <c:v>350</c:v>
                </c:pt>
                <c:pt idx="430">
                  <c:v>350</c:v>
                </c:pt>
                <c:pt idx="431">
                  <c:v>350</c:v>
                </c:pt>
                <c:pt idx="432">
                  <c:v>350</c:v>
                </c:pt>
                <c:pt idx="433">
                  <c:v>350</c:v>
                </c:pt>
                <c:pt idx="434">
                  <c:v>350</c:v>
                </c:pt>
                <c:pt idx="435">
                  <c:v>350</c:v>
                </c:pt>
                <c:pt idx="436">
                  <c:v>350</c:v>
                </c:pt>
                <c:pt idx="437">
                  <c:v>350</c:v>
                </c:pt>
                <c:pt idx="438">
                  <c:v>350</c:v>
                </c:pt>
                <c:pt idx="439">
                  <c:v>350</c:v>
                </c:pt>
                <c:pt idx="440">
                  <c:v>350</c:v>
                </c:pt>
                <c:pt idx="441">
                  <c:v>350</c:v>
                </c:pt>
                <c:pt idx="442">
                  <c:v>350</c:v>
                </c:pt>
                <c:pt idx="443">
                  <c:v>350</c:v>
                </c:pt>
                <c:pt idx="444">
                  <c:v>350</c:v>
                </c:pt>
                <c:pt idx="445">
                  <c:v>350</c:v>
                </c:pt>
                <c:pt idx="446">
                  <c:v>350</c:v>
                </c:pt>
                <c:pt idx="447">
                  <c:v>350</c:v>
                </c:pt>
                <c:pt idx="448">
                  <c:v>350</c:v>
                </c:pt>
                <c:pt idx="449">
                  <c:v>350</c:v>
                </c:pt>
                <c:pt idx="450">
                  <c:v>350</c:v>
                </c:pt>
                <c:pt idx="451">
                  <c:v>350</c:v>
                </c:pt>
                <c:pt idx="452">
                  <c:v>350</c:v>
                </c:pt>
                <c:pt idx="453">
                  <c:v>350</c:v>
                </c:pt>
                <c:pt idx="454">
                  <c:v>350</c:v>
                </c:pt>
                <c:pt idx="455">
                  <c:v>350</c:v>
                </c:pt>
                <c:pt idx="456">
                  <c:v>350</c:v>
                </c:pt>
                <c:pt idx="457">
                  <c:v>350</c:v>
                </c:pt>
                <c:pt idx="458">
                  <c:v>350</c:v>
                </c:pt>
                <c:pt idx="459">
                  <c:v>350</c:v>
                </c:pt>
                <c:pt idx="460">
                  <c:v>350</c:v>
                </c:pt>
                <c:pt idx="461">
                  <c:v>350</c:v>
                </c:pt>
                <c:pt idx="462">
                  <c:v>350</c:v>
                </c:pt>
                <c:pt idx="463">
                  <c:v>350</c:v>
                </c:pt>
                <c:pt idx="464">
                  <c:v>350</c:v>
                </c:pt>
                <c:pt idx="465">
                  <c:v>350</c:v>
                </c:pt>
                <c:pt idx="466">
                  <c:v>350</c:v>
                </c:pt>
                <c:pt idx="467">
                  <c:v>350</c:v>
                </c:pt>
                <c:pt idx="468">
                  <c:v>350</c:v>
                </c:pt>
                <c:pt idx="469">
                  <c:v>350</c:v>
                </c:pt>
                <c:pt idx="470">
                  <c:v>350</c:v>
                </c:pt>
                <c:pt idx="471">
                  <c:v>350</c:v>
                </c:pt>
                <c:pt idx="472">
                  <c:v>350</c:v>
                </c:pt>
                <c:pt idx="473">
                  <c:v>350</c:v>
                </c:pt>
                <c:pt idx="474">
                  <c:v>350</c:v>
                </c:pt>
                <c:pt idx="475">
                  <c:v>350</c:v>
                </c:pt>
                <c:pt idx="476">
                  <c:v>350</c:v>
                </c:pt>
                <c:pt idx="477">
                  <c:v>350</c:v>
                </c:pt>
                <c:pt idx="478">
                  <c:v>350</c:v>
                </c:pt>
                <c:pt idx="479">
                  <c:v>350</c:v>
                </c:pt>
                <c:pt idx="480">
                  <c:v>350</c:v>
                </c:pt>
              </c:numCache>
            </c:numRef>
          </c:val>
        </c:ser>
        <c:marker val="1"/>
        <c:axId val="165449728"/>
        <c:axId val="165447936"/>
      </c:lineChart>
      <c:catAx>
        <c:axId val="165436032"/>
        <c:scaling>
          <c:orientation val="minMax"/>
        </c:scaling>
        <c:axPos val="b"/>
        <c:majorGridlines/>
        <c:numFmt formatCode="h:mm:ss;@" sourceLinked="1"/>
        <c:majorTickMark val="none"/>
        <c:tickLblPos val="nextTo"/>
        <c:crossAx val="165446016"/>
        <c:crosses val="autoZero"/>
        <c:auto val="1"/>
        <c:lblAlgn val="ctr"/>
        <c:lblOffset val="100"/>
        <c:tickLblSkip val="30"/>
        <c:tickMarkSkip val="30"/>
      </c:catAx>
      <c:valAx>
        <c:axId val="165446016"/>
        <c:scaling>
          <c:orientation val="minMax"/>
        </c:scaling>
        <c:axPos val="l"/>
        <c:majorGridlines/>
        <c:title>
          <c:tx>
            <c:rich>
              <a:bodyPr/>
              <a:lstStyle/>
              <a:p>
                <a:pPr>
                  <a:defRPr/>
                </a:pPr>
                <a:r>
                  <a:rPr lang="en-US"/>
                  <a:t>Frequency - Hz</a:t>
                </a:r>
              </a:p>
            </c:rich>
          </c:tx>
        </c:title>
        <c:numFmt formatCode="General" sourceLinked="1"/>
        <c:majorTickMark val="none"/>
        <c:tickLblPos val="nextTo"/>
        <c:crossAx val="165436032"/>
        <c:crosses val="autoZero"/>
        <c:crossBetween val="midCat"/>
        <c:majorUnit val="2.0000000000000011E-2"/>
      </c:valAx>
      <c:valAx>
        <c:axId val="165447936"/>
        <c:scaling>
          <c:orientation val="minMax"/>
        </c:scaling>
        <c:axPos val="r"/>
        <c:numFmt formatCode="0.0" sourceLinked="0"/>
        <c:tickLblPos val="nextTo"/>
        <c:crossAx val="165449728"/>
        <c:crosses val="max"/>
        <c:crossBetween val="between"/>
      </c:valAx>
      <c:catAx>
        <c:axId val="165449728"/>
        <c:scaling>
          <c:orientation val="minMax"/>
        </c:scaling>
        <c:delete val="1"/>
        <c:axPos val="b"/>
        <c:numFmt formatCode="h:mm:ss;@" sourceLinked="1"/>
        <c:tickLblPos val="none"/>
        <c:crossAx val="165447936"/>
        <c:crosses val="autoZero"/>
        <c:auto val="1"/>
        <c:lblAlgn val="ctr"/>
        <c:lblOffset val="100"/>
      </c:catAx>
    </c:plotArea>
    <c:legend>
      <c:legendPos val="b"/>
    </c:legend>
    <c:plotVisOnly val="1"/>
  </c:chart>
  <c:printSettings>
    <c:headerFooter/>
    <c:pageMargins b="0.75000000000000611" l="0.70000000000000062" r="0.70000000000000062" t="0.750000000000006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828675</xdr:colOff>
      <xdr:row>20</xdr:row>
      <xdr:rowOff>9525</xdr:rowOff>
    </xdr:from>
    <xdr:to>
      <xdr:col>1</xdr:col>
      <xdr:colOff>3600450</xdr:colOff>
      <xdr:row>28</xdr:row>
      <xdr:rowOff>19050</xdr:rowOff>
    </xdr:to>
    <xdr:sp macro="[0]!CopyDataforPastingintoForm1_3seconds" textlink="">
      <xdr:nvSpPr>
        <xdr:cNvPr id="2" name="Bevel 1"/>
        <xdr:cNvSpPr/>
      </xdr:nvSpPr>
      <xdr:spPr>
        <a:xfrm>
          <a:off x="3362325" y="4676775"/>
          <a:ext cx="2771775" cy="15335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Copy Form 2 Data for Pasting into Form 1</a:t>
          </a:r>
        </a:p>
      </xdr:txBody>
    </xdr:sp>
    <xdr:clientData/>
  </xdr:twoCellAnchor>
  <xdr:oneCellAnchor>
    <xdr:from>
      <xdr:col>3</xdr:col>
      <xdr:colOff>514350</xdr:colOff>
      <xdr:row>24</xdr:row>
      <xdr:rowOff>152400</xdr:rowOff>
    </xdr:from>
    <xdr:ext cx="184731" cy="264560"/>
    <xdr:sp macro="" textlink="">
      <xdr:nvSpPr>
        <xdr:cNvPr id="3" name="TextBox 2"/>
        <xdr:cNvSpPr txBox="1"/>
      </xdr:nvSpPr>
      <xdr:spPr>
        <a:xfrm>
          <a:off x="8410575"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3</xdr:col>
      <xdr:colOff>285750</xdr:colOff>
      <xdr:row>17</xdr:row>
      <xdr:rowOff>47624</xdr:rowOff>
    </xdr:from>
    <xdr:to>
      <xdr:col>13</xdr:col>
      <xdr:colOff>57149</xdr:colOff>
      <xdr:row>32</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0.64751</cdr:x>
      <cdr:y>0.17621</cdr:y>
    </cdr:from>
    <cdr:to>
      <cdr:x>0.73097</cdr:x>
      <cdr:y>0.20928</cdr:y>
    </cdr:to>
    <cdr:sp macro="" textlink="Evaluation!$CW$8">
      <cdr:nvSpPr>
        <cdr:cNvPr id="16" name="TextBox 4"/>
        <cdr:cNvSpPr txBox="1"/>
      </cdr:nvSpPr>
      <cdr:spPr>
        <a:xfrm xmlns:a="http://schemas.openxmlformats.org/drawingml/2006/main">
          <a:off x="6309360" y="130914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794C6A0-CD0C-4C49-B979-DB6033E24A69}" type="TxLink">
            <a:rPr lang="en-US" sz="1100" b="0" i="0" u="none" strike="noStrike">
              <a:solidFill>
                <a:srgbClr val="000000"/>
              </a:solidFill>
              <a:latin typeface="Calibri"/>
            </a:rPr>
            <a:pPr/>
            <a:t>3786.58</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0.64475</cdr:x>
      <cdr:y>0.36096</cdr:y>
    </cdr:from>
    <cdr:to>
      <cdr:x>0.72821</cdr:x>
      <cdr:y>0.39403</cdr:y>
    </cdr:to>
    <cdr:sp macro="" textlink="Evaluation!$DD$88">
      <cdr:nvSpPr>
        <cdr:cNvPr id="23" name="TextBox 4"/>
        <cdr:cNvSpPr txBox="1"/>
      </cdr:nvSpPr>
      <cdr:spPr>
        <a:xfrm xmlns:a="http://schemas.openxmlformats.org/drawingml/2006/main">
          <a:off x="6282492" y="2681722"/>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06BC855-172E-42D5-A370-2CB868F50AF4}" type="TxLink">
            <a:rPr lang="en-US" sz="1100" b="0" i="0" u="none" strike="noStrike">
              <a:solidFill>
                <a:srgbClr val="000000"/>
              </a:solidFill>
              <a:latin typeface="Calibri"/>
            </a:rPr>
            <a:pPr/>
            <a:t>3717.426</a:t>
          </a:fld>
          <a:endParaRPr lang="en-US" sz="1100"/>
        </a:p>
      </cdr:txBody>
    </cdr:sp>
  </cdr:relSizeAnchor>
  <cdr:relSizeAnchor xmlns:cdr="http://schemas.openxmlformats.org/drawingml/2006/chartDrawing">
    <cdr:from>
      <cdr:x>0.66048</cdr:x>
      <cdr:y>0.54413</cdr:y>
    </cdr:from>
    <cdr:to>
      <cdr:x>0.74694</cdr:x>
      <cdr:y>0.57941</cdr:y>
    </cdr:to>
    <cdr:sp macro="" textlink="Evaluation!$CW$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74C522F-E6BC-45A5-BE3F-5FC90B5C3AD9}" type="TxLink">
            <a:rPr lang="en-US" sz="1100" b="0" i="0" u="none" strike="noStrike">
              <a:solidFill>
                <a:srgbClr val="000000"/>
              </a:solidFill>
              <a:latin typeface="Calibri"/>
            </a:rPr>
            <a:pPr/>
            <a:t>59.8879</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3647.05</a:t>
          </a:fld>
          <a:endParaRPr lang="en-US" sz="1100"/>
        </a:p>
      </cdr:txBody>
    </cdr:sp>
  </cdr:relSizeAnchor>
  <cdr:relSizeAnchor xmlns:cdr="http://schemas.openxmlformats.org/drawingml/2006/chartDrawing">
    <cdr:from>
      <cdr:x>0.69192</cdr:x>
      <cdr:y>0.00882</cdr:y>
    </cdr:from>
    <cdr:to>
      <cdr:x>0.85883</cdr:x>
      <cdr:y>0.05733</cdr:y>
    </cdr:to>
    <cdr:sp macro="" textlink="Evaluation!$CW$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DB6EDDEB-8590-438D-84BD-25871729B580}" type="TxLink">
            <a:rPr lang="en-US" sz="1100" b="0" i="0" u="none" strike="noStrike">
              <a:solidFill>
                <a:srgbClr val="000000"/>
              </a:solidFill>
              <a:latin typeface="Calibri"/>
            </a:rPr>
            <a:pPr/>
            <a:t>1.134</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W$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083EB4-5DFE-4F1A-81B9-BA957DD152DB}" type="TxLink">
            <a:rPr lang="en-US" sz="1100" b="0" i="0" u="none" strike="noStrike">
              <a:solidFill>
                <a:srgbClr val="000000"/>
              </a:solidFill>
              <a:latin typeface="Calibri"/>
            </a:rPr>
            <a:pPr/>
            <a:t>1.562</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R$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90FC5C1-B581-47E9-BBE8-0A1243FD6682}" type="TxLink">
            <a:rPr lang="en-US" sz="1600" b="0" i="0" u="none" strike="noStrike">
              <a:solidFill>
                <a:srgbClr val="E46D0A"/>
              </a:solidFill>
              <a:latin typeface="Calibri"/>
            </a:rPr>
            <a:pPr/>
            <a:t>18 to 52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60.0417</a:t>
          </a:fld>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95249</xdr:colOff>
      <xdr:row>0</xdr:row>
      <xdr:rowOff>76201</xdr:rowOff>
    </xdr:from>
    <xdr:to>
      <xdr:col>14</xdr:col>
      <xdr:colOff>66674</xdr:colOff>
      <xdr:row>36</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573405</xdr:colOff>
      <xdr:row>3</xdr:row>
      <xdr:rowOff>41910</xdr:rowOff>
    </xdr:from>
    <xdr:to>
      <xdr:col>6</xdr:col>
      <xdr:colOff>335280</xdr:colOff>
      <xdr:row>4</xdr:row>
      <xdr:rowOff>165735</xdr:rowOff>
    </xdr:to>
    <xdr:sp macro="" textlink="Evaluation!G4">
      <xdr:nvSpPr>
        <xdr:cNvPr id="4" name="TextBox 3"/>
        <xdr:cNvSpPr txBox="1"/>
      </xdr:nvSpPr>
      <xdr:spPr>
        <a:xfrm>
          <a:off x="3011805" y="613410"/>
          <a:ext cx="981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fld id="{777EE1A4-E5CB-4A80-A1B0-A2E99CCACF1C}" type="TxLink">
            <a:rPr lang="en-US" sz="1100" b="0" i="0" u="none" strike="noStrike">
              <a:solidFill>
                <a:srgbClr val="000000"/>
              </a:solidFill>
              <a:latin typeface="Calibri"/>
            </a:rPr>
            <a:pPr/>
            <a:t>60.0417</a:t>
          </a:fld>
          <a:endParaRPr 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0.57711</cdr:x>
      <cdr:y>0.00983</cdr:y>
    </cdr:from>
    <cdr:to>
      <cdr:x>0.70598</cdr:x>
      <cdr:y>0.07048</cdr:y>
    </cdr:to>
    <cdr:sp macro="" textlink="Evaluation!$L$1">
      <cdr:nvSpPr>
        <cdr:cNvPr id="7" name="TextBox 6"/>
        <cdr:cNvSpPr txBox="1"/>
      </cdr:nvSpPr>
      <cdr:spPr>
        <a:xfrm xmlns:a="http://schemas.openxmlformats.org/drawingml/2006/main">
          <a:off x="4443760" y="56326"/>
          <a:ext cx="992300" cy="34753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0.97328</cdr:x>
      <cdr:y>0.05452</cdr:y>
    </cdr:to>
    <cdr:sp macro="" textlink="">
      <cdr:nvSpPr>
        <cdr:cNvPr id="9" name="TextBox 8"/>
        <cdr:cNvSpPr txBox="1"/>
      </cdr:nvSpPr>
      <cdr:spPr>
        <a:xfrm xmlns:a="http://schemas.openxmlformats.org/drawingml/2006/main">
          <a:off x="5672905" y="70253"/>
          <a:ext cx="1821365" cy="2421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0.63823</cdr:x>
      <cdr:y>0.17549</cdr:y>
    </cdr:from>
    <cdr:to>
      <cdr:x>0.75668</cdr:x>
      <cdr:y>0.21915</cdr:y>
    </cdr:to>
    <cdr:sp macro="" textlink="Evaluation!$G$8">
      <cdr:nvSpPr>
        <cdr:cNvPr id="16" name="TextBox 4"/>
        <cdr:cNvSpPr txBox="1"/>
      </cdr:nvSpPr>
      <cdr:spPr>
        <a:xfrm xmlns:a="http://schemas.openxmlformats.org/drawingml/2006/main">
          <a:off x="5428702" y="1220226"/>
          <a:ext cx="1007515" cy="3035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2BD05A4-C87E-41BD-86A7-FFEF3C8CD5D9}" type="TxLink">
            <a:rPr lang="en-US" sz="1100" b="0" i="0" u="none" strike="noStrike">
              <a:solidFill>
                <a:srgbClr val="000000"/>
              </a:solidFill>
              <a:latin typeface="Calibri"/>
            </a:rPr>
            <a:pPr/>
            <a:t>3787.78</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0.63751</cdr:x>
      <cdr:y>0.35918</cdr:y>
    </cdr:from>
    <cdr:to>
      <cdr:x>0.75564</cdr:x>
      <cdr:y>0.39225</cdr:y>
    </cdr:to>
    <cdr:sp macro="" textlink="Evaluation!$DR$89">
      <cdr:nvSpPr>
        <cdr:cNvPr id="23" name="TextBox 4"/>
        <cdr:cNvSpPr txBox="1"/>
      </cdr:nvSpPr>
      <cdr:spPr>
        <a:xfrm xmlns:a="http://schemas.openxmlformats.org/drawingml/2006/main">
          <a:off x="5422559" y="2497473"/>
          <a:ext cx="1004793" cy="22994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492E2F1-BDAF-40B0-B6B0-F51FE2B34896}" type="TxLink">
            <a:rPr lang="en-US" sz="1100" b="0" i="0" u="none" strike="noStrike">
              <a:solidFill>
                <a:srgbClr val="000000"/>
              </a:solidFill>
              <a:latin typeface="Calibri"/>
            </a:rPr>
            <a:pPr/>
            <a:t>3716.952</a:t>
          </a:fld>
          <a:endParaRPr lang="en-US" sz="1100"/>
        </a:p>
      </cdr:txBody>
    </cdr:sp>
  </cdr:relSizeAnchor>
  <cdr:relSizeAnchor xmlns:cdr="http://schemas.openxmlformats.org/drawingml/2006/chartDrawing">
    <cdr:from>
      <cdr:x>0.71522</cdr:x>
      <cdr:y>0.539</cdr:y>
    </cdr:from>
    <cdr:to>
      <cdr:x>0.82088</cdr:x>
      <cdr:y>0.57979</cdr:y>
    </cdr:to>
    <cdr:sp macro="" textlink="Evaluation!$G$5">
      <cdr:nvSpPr>
        <cdr:cNvPr id="24" name="TextBox 5"/>
        <cdr:cNvSpPr txBox="1"/>
      </cdr:nvSpPr>
      <cdr:spPr>
        <a:xfrm xmlns:a="http://schemas.openxmlformats.org/drawingml/2006/main">
          <a:off x="5507201" y="3088599"/>
          <a:ext cx="813589" cy="2337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38E7A02-3558-4C28-B69B-0E92CB695519}" type="TxLink">
            <a:rPr lang="en-US" sz="1100" b="0" i="0" u="none" strike="noStrike">
              <a:solidFill>
                <a:srgbClr val="000000"/>
              </a:solidFill>
              <a:latin typeface="Calibri"/>
            </a:rPr>
            <a:pPr/>
            <a:t>59.8887</a:t>
          </a:fld>
          <a:endParaRPr lang="en-US" sz="1100"/>
        </a:p>
      </cdr:txBody>
    </cdr:sp>
  </cdr:relSizeAnchor>
  <cdr:relSizeAnchor xmlns:cdr="http://schemas.openxmlformats.org/drawingml/2006/chartDrawing">
    <cdr:from>
      <cdr:x>0.40644</cdr:x>
      <cdr:y>0.66242</cdr:y>
    </cdr:from>
    <cdr:to>
      <cdr:x>0.5329</cdr:x>
      <cdr:y>0.70878</cdr:y>
    </cdr:to>
    <cdr:sp macro="" textlink="Evaluation!$G$7">
      <cdr:nvSpPr>
        <cdr:cNvPr id="25" name="TextBox 6"/>
        <cdr:cNvSpPr txBox="1"/>
      </cdr:nvSpPr>
      <cdr:spPr>
        <a:xfrm xmlns:a="http://schemas.openxmlformats.org/drawingml/2006/main">
          <a:off x="3129588" y="3795809"/>
          <a:ext cx="973781" cy="265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EED5B25-F91E-4B0A-A967-29AA59F3DD36}" type="TxLink">
            <a:rPr lang="en-US" sz="1100" b="0" i="0" u="none" strike="noStrike">
              <a:solidFill>
                <a:srgbClr val="000000"/>
              </a:solidFill>
              <a:latin typeface="Calibri"/>
            </a:rPr>
            <a:pPr/>
            <a:t>3647.05</a:t>
          </a:fld>
          <a:endParaRPr lang="en-US" sz="1100"/>
        </a:p>
      </cdr:txBody>
    </cdr:sp>
  </cdr:relSizeAnchor>
  <cdr:relSizeAnchor xmlns:cdr="http://schemas.openxmlformats.org/drawingml/2006/chartDrawing">
    <cdr:from>
      <cdr:x>0.66718</cdr:x>
      <cdr:y>0.00749</cdr:y>
    </cdr:from>
    <cdr:to>
      <cdr:x>0.83409</cdr:x>
      <cdr:y>0.056</cdr:y>
    </cdr:to>
    <cdr:sp macro="" textlink="Evaluation!$DK$33">
      <cdr:nvSpPr>
        <cdr:cNvPr id="26" name="TextBox 7"/>
        <cdr:cNvSpPr txBox="1"/>
      </cdr:nvSpPr>
      <cdr:spPr>
        <a:xfrm xmlns:a="http://schemas.openxmlformats.org/drawingml/2006/main">
          <a:off x="5137291" y="42921"/>
          <a:ext cx="1285209" cy="27797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AE54F53-E9D2-4DB5-AB41-843E6DC9C620}" type="TxLink">
            <a:rPr lang="en-US" sz="1100" b="0" i="0" u="none" strike="noStrike">
              <a:solidFill>
                <a:srgbClr val="000000"/>
              </a:solidFill>
              <a:latin typeface="Calibri"/>
            </a:rPr>
            <a:pPr/>
            <a:t>1.149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0.66673</cdr:x>
      <cdr:y>0.04288</cdr:y>
    </cdr:from>
    <cdr:to>
      <cdr:x>0.73938</cdr:x>
      <cdr:y>0.08777</cdr:y>
    </cdr:to>
    <cdr:sp macro="" textlink="Evaluation!$DK$34">
      <cdr:nvSpPr>
        <cdr:cNvPr id="30" name="TextBox 29"/>
        <cdr:cNvSpPr txBox="1"/>
      </cdr:nvSpPr>
      <cdr:spPr>
        <a:xfrm xmlns:a="http://schemas.openxmlformats.org/drawingml/2006/main">
          <a:off x="5133808" y="245713"/>
          <a:ext cx="559406" cy="25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50FAC2A-DC6B-42E8-B70B-26A06A1C6D20}" type="TxLink">
            <a:rPr lang="en-US" sz="1100" b="0" i="0" u="none" strike="noStrike">
              <a:solidFill>
                <a:srgbClr val="000000"/>
              </a:solidFill>
              <a:latin typeface="Calibri"/>
            </a:rPr>
            <a:pPr/>
            <a:t>1.578</a:t>
          </a:fld>
          <a:endParaRPr lang="en-US" sz="1100"/>
        </a:p>
      </cdr:txBody>
    </cdr:sp>
  </cdr:relSizeAnchor>
  <cdr:relSizeAnchor xmlns:cdr="http://schemas.openxmlformats.org/drawingml/2006/chartDrawing">
    <cdr:from>
      <cdr:x>0.73126</cdr:x>
      <cdr:y>0.04135</cdr:y>
    </cdr:from>
    <cdr:to>
      <cdr:x>0.99901</cdr:x>
      <cdr:y>0.08378</cdr:y>
    </cdr:to>
    <cdr:sp macro="" textlink="">
      <cdr:nvSpPr>
        <cdr:cNvPr id="31" name="TextBox 1"/>
        <cdr:cNvSpPr txBox="1"/>
      </cdr:nvSpPr>
      <cdr:spPr>
        <a:xfrm xmlns:a="http://schemas.openxmlformats.org/drawingml/2006/main">
          <a:off x="5630733" y="236948"/>
          <a:ext cx="2061657" cy="243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0.61035</cdr:x>
      <cdr:y>0.08914</cdr:y>
    </cdr:from>
    <cdr:to>
      <cdr:x>0.98796</cdr:x>
      <cdr:y>0.14104</cdr:y>
    </cdr:to>
    <cdr:sp macro="" textlink="Evaluation!$DF$32">
      <cdr:nvSpPr>
        <cdr:cNvPr id="32" name="TextBox 31"/>
        <cdr:cNvSpPr txBox="1"/>
      </cdr:nvSpPr>
      <cdr:spPr>
        <a:xfrm xmlns:a="http://schemas.openxmlformats.org/drawingml/2006/main">
          <a:off x="5505450" y="601979"/>
          <a:ext cx="340614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DB65C5-7C6A-44A0-BC89-ABBCBBAFA427}" type="TxLink">
            <a:rPr lang="en-US" sz="1600" b="0" i="0" u="none" strike="noStrike">
              <a:solidFill>
                <a:srgbClr val="E46D0A"/>
              </a:solidFill>
              <a:latin typeface="Calibri"/>
            </a:rPr>
            <a:pPr/>
            <a:t>20 to 52 second Average Period Evaluation</a:t>
          </a:fld>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0.69023</cdr:x>
      <cdr:y>0.00882</cdr:y>
    </cdr:from>
    <cdr:to>
      <cdr:x>0.85714</cdr:x>
      <cdr:y>0.05733</cdr:y>
    </cdr:to>
    <cdr:sp macro="" textlink="Evaluation!$K$33">
      <cdr:nvSpPr>
        <cdr:cNvPr id="8" name="TextBox 7"/>
        <cdr:cNvSpPr txBox="1"/>
      </cdr:nvSpPr>
      <cdr:spPr>
        <a:xfrm xmlns:a="http://schemas.openxmlformats.org/drawingml/2006/main">
          <a:off x="8743950" y="76200"/>
          <a:ext cx="2114550" cy="4191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A1A11D79-E42D-4AFE-BDF7-1FA66E9C0D06}" type="TxLink">
            <a:rPr lang="en-US" sz="1100" b="0" i="0" u="none" strike="noStrike">
              <a:solidFill>
                <a:srgbClr val="000000"/>
              </a:solidFill>
              <a:latin typeface="Calibri"/>
            </a:rPr>
            <a:pPr/>
            <a:t>0.908</a:t>
          </a:fld>
          <a:endParaRPr lang="en-US" sz="1100"/>
        </a:p>
      </cdr:txBody>
    </cdr:sp>
  </cdr:relSizeAnchor>
  <cdr:relSizeAnchor xmlns:cdr="http://schemas.openxmlformats.org/drawingml/2006/chartDrawing">
    <cdr:from>
      <cdr:x>0.73083</cdr:x>
      <cdr:y>0.00662</cdr:y>
    </cdr:from>
    <cdr:to>
      <cdr:x>0.95433</cdr:x>
      <cdr:y>0.03969</cdr:y>
    </cdr:to>
    <cdr:sp macro="" textlink="">
      <cdr:nvSpPr>
        <cdr:cNvPr id="9" name="TextBox 8"/>
        <cdr:cNvSpPr txBox="1"/>
      </cdr:nvSpPr>
      <cdr:spPr>
        <a:xfrm xmlns:a="http://schemas.openxmlformats.org/drawingml/2006/main">
          <a:off x="6675748" y="45211"/>
          <a:ext cx="2041532" cy="22584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Sustained P.U. Performance</a:t>
          </a:r>
        </a:p>
      </cdr:txBody>
    </cdr:sp>
  </cdr:relSizeAnchor>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5">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5C7FEB-DA38-4EAF-BB7A-E154F14D3E39}" type="TxLink">
            <a:rPr lang="en-US" sz="1100" b="0" i="0" u="none" strike="noStrike">
              <a:solidFill>
                <a:srgbClr val="000000"/>
              </a:solidFill>
              <a:latin typeface="Calibri"/>
            </a:rPr>
            <a:pPr/>
            <a:t>350.00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3">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1EF47CA-7EF7-4E58-B3B2-711BC62B58B3}"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3">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B1BE89-575E-4D82-ABB9-A293343E1B95}"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0.71741</cdr:x>
      <cdr:y>0.62762</cdr:y>
    </cdr:from>
    <cdr:to>
      <cdr:x>0.80501</cdr:x>
      <cdr:y>0.66109</cdr:y>
    </cdr:to>
    <cdr:sp macro="" textlink="Evaluation!$CI$23">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A86475D-CE2C-4465-A307-C56BFA20DFB0}"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0.72054</cdr:x>
      <cdr:y>0.67503</cdr:y>
    </cdr:from>
    <cdr:to>
      <cdr:x>0.81126</cdr:x>
      <cdr:y>0.71409</cdr:y>
    </cdr:to>
    <cdr:sp macro="" textlink="Evaluation!$CW$23">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7B42A-3917-47FC-9271-64CC3E02091D}"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0.71741</cdr:x>
      <cdr:y>0.71688</cdr:y>
    </cdr:from>
    <cdr:to>
      <cdr:x>0.81126</cdr:x>
      <cdr:y>0.75872</cdr:y>
    </cdr:to>
    <cdr:sp macro="" textlink="Evaluation!$DK$23">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A1915B-D75E-4AED-A516-56B57D890244}" type="TxLink">
            <a:rPr lang="en-US" sz="1100" b="0" i="0" u="none" strike="noStrike">
              <a:solidFill>
                <a:srgbClr val="000000"/>
              </a:solidFill>
              <a:latin typeface="Calibri"/>
            </a:rPr>
            <a:pPr/>
            <a:t>335.00</a:t>
          </a:fld>
          <a:endParaRPr lang="en-US" sz="1100"/>
        </a:p>
      </cdr:txBody>
    </cdr:sp>
  </cdr:relSizeAnchor>
  <cdr:relSizeAnchor xmlns:cdr="http://schemas.openxmlformats.org/drawingml/2006/chartDrawing">
    <cdr:from>
      <cdr:x>0.6976</cdr:x>
      <cdr:y>0.00279</cdr:y>
    </cdr:from>
    <cdr:to>
      <cdr:x>0.86131</cdr:x>
      <cdr:y>0.04463</cdr:y>
    </cdr:to>
    <cdr:sp macro="" textlink="Data!$D$1">
      <cdr:nvSpPr>
        <cdr:cNvPr id="27" name="TextBox 26"/>
        <cdr:cNvSpPr txBox="1"/>
      </cdr:nvSpPr>
      <cdr:spPr>
        <a:xfrm xmlns:a="http://schemas.openxmlformats.org/drawingml/2006/main">
          <a:off x="6372225" y="19050"/>
          <a:ext cx="1495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C90DF9A-7FEF-43FE-9C0E-F72C0F46BFBA}" type="TxLink">
            <a:rPr lang="en-US" sz="1100" b="0" i="0" u="none" strike="noStrike">
              <a:solidFill>
                <a:srgbClr val="000000"/>
              </a:solidFill>
              <a:latin typeface="Calibri"/>
            </a:rPr>
            <a:pPr algn="ctr"/>
            <a:t>JOU</a:t>
          </a:fld>
          <a:endParaRPr lang="en-US" sz="1100"/>
        </a:p>
      </cdr:txBody>
    </cdr:sp>
  </cdr:relSizeAnchor>
  <cdr:relSizeAnchor xmlns:cdr="http://schemas.openxmlformats.org/drawingml/2006/chartDrawing">
    <cdr:from>
      <cdr:x>0.71429</cdr:x>
      <cdr:y>0.02789</cdr:y>
    </cdr:from>
    <cdr:to>
      <cdr:x>0.85401</cdr:x>
      <cdr:y>0.06695</cdr:y>
    </cdr:to>
    <cdr:sp macro="" textlink="Data!$D$2">
      <cdr:nvSpPr>
        <cdr:cNvPr id="28" name="TextBox 27"/>
        <cdr:cNvSpPr txBox="1"/>
      </cdr:nvSpPr>
      <cdr:spPr>
        <a:xfrm xmlns:a="http://schemas.openxmlformats.org/drawingml/2006/main">
          <a:off x="6524625" y="190500"/>
          <a:ext cx="12763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41D2C11-8567-438B-BB90-EF80FF1B4676}" type="TxLink">
            <a:rPr lang="en-US" sz="1100" b="0" i="0" u="none" strike="noStrike">
              <a:solidFill>
                <a:srgbClr val="000000"/>
              </a:solidFill>
              <a:latin typeface="Calibri"/>
            </a:rPr>
            <a:pPr algn="ctr"/>
            <a:t>Dynamic</a:t>
          </a:fld>
          <a:endParaRPr lang="en-US" sz="1100"/>
        </a:p>
      </cdr:txBody>
    </cdr:sp>
  </cdr:relSizeAnchor>
  <cdr:relSizeAnchor xmlns:cdr="http://schemas.openxmlformats.org/drawingml/2006/chartDrawing">
    <cdr:from>
      <cdr:x>0.72158</cdr:x>
      <cdr:y>0.05718</cdr:y>
    </cdr:from>
    <cdr:to>
      <cdr:x>0.8488</cdr:x>
      <cdr:y>0.09902</cdr:y>
    </cdr:to>
    <cdr:sp macro="" textlink="Data!$D$3">
      <cdr:nvSpPr>
        <cdr:cNvPr id="29" name="TextBox 28"/>
        <cdr:cNvSpPr txBox="1"/>
      </cdr:nvSpPr>
      <cdr:spPr>
        <a:xfrm xmlns:a="http://schemas.openxmlformats.org/drawingml/2006/main">
          <a:off x="6591300" y="390525"/>
          <a:ext cx="11620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D817F2-EF82-4A12-9284-9B78C8D48609}" type="TxLink">
            <a:rPr lang="en-US" sz="1100" b="0" i="0" u="none" strike="noStrike">
              <a:solidFill>
                <a:srgbClr val="000000"/>
              </a:solidFill>
              <a:latin typeface="Calibri"/>
            </a:rPr>
            <a:pPr algn="ctr"/>
            <a:t>Schedules</a:t>
          </a:fld>
          <a:endParaRPr lang="en-US" sz="1100"/>
        </a:p>
      </cdr:txBody>
    </cdr:sp>
  </cdr:relSizeAnchor>
  <cdr:relSizeAnchor xmlns:cdr="http://schemas.openxmlformats.org/drawingml/2006/chartDrawing">
    <cdr:from>
      <cdr:x>0.72054</cdr:x>
      <cdr:y>0.08229</cdr:y>
    </cdr:from>
    <cdr:to>
      <cdr:x>0.85297</cdr:x>
      <cdr:y>0.12831</cdr:y>
    </cdr:to>
    <cdr:sp macro="" textlink="Data!$D$4">
      <cdr:nvSpPr>
        <cdr:cNvPr id="30" name="TextBox 29"/>
        <cdr:cNvSpPr txBox="1"/>
      </cdr:nvSpPr>
      <cdr:spPr>
        <a:xfrm xmlns:a="http://schemas.openxmlformats.org/drawingml/2006/main">
          <a:off x="6581775" y="561975"/>
          <a:ext cx="12096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14CD76D-1B36-464A-B62A-11CDB5A8687B}" type="TxLink">
            <a:rPr lang="en-US" sz="1100" b="0" i="0" u="none" strike="noStrike">
              <a:solidFill>
                <a:srgbClr val="000000"/>
              </a:solidFill>
              <a:latin typeface="Calibri"/>
            </a:rPr>
            <a:pPr algn="ctr"/>
            <a:t>Imp(-) Exp (+)</a:t>
          </a:fld>
          <a:endParaRPr lang="en-US" sz="11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6">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F095BF-557F-4E92-946A-81E458A613FC}" type="TxLink">
            <a:rPr lang="en-US" sz="1100" b="0" i="0" u="none" strike="noStrike">
              <a:solidFill>
                <a:srgbClr val="000000"/>
              </a:solidFill>
              <a:latin typeface="Calibri"/>
            </a:rPr>
            <a:pPr/>
            <a:t>-165.43</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D303C7-F190-48D2-B413-EDCD5885407B}" type="TxLink">
            <a:rPr lang="en-US" sz="1100" b="0" i="0" u="none" strike="noStrike">
              <a:solidFill>
                <a:srgbClr val="000000"/>
              </a:solidFill>
              <a:latin typeface="Calibri"/>
            </a:rPr>
            <a:pPr/>
            <a:t>-209.89</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9E9F4-A675-4AAB-9979-4FB850D39834}" type="TxLink">
            <a:rPr lang="en-US" sz="1100" b="0" i="0" u="none" strike="noStrike">
              <a:solidFill>
                <a:srgbClr val="000000"/>
              </a:solidFill>
              <a:latin typeface="Calibri"/>
            </a:rPr>
            <a:pPr/>
            <a:t>-211.26</a:t>
          </a:fld>
          <a:endParaRPr lang="en-US" sz="1100"/>
        </a:p>
      </cdr:txBody>
    </cdr:sp>
  </cdr:relSizeAnchor>
  <cdr:relSizeAnchor xmlns:cdr="http://schemas.openxmlformats.org/drawingml/2006/chartDrawing">
    <cdr:from>
      <cdr:x>0.71741</cdr:x>
      <cdr:y>0.62762</cdr:y>
    </cdr:from>
    <cdr:to>
      <cdr:x>0.80501</cdr:x>
      <cdr:y>0.66109</cdr:y>
    </cdr:to>
    <cdr:sp macro="" textlink="Evaluation!$CI$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BE46B10-A047-43E4-9E38-5870CC29D0CF}" type="TxLink">
            <a:rPr lang="en-US" sz="1100" b="0" i="0" u="none" strike="noStrike">
              <a:solidFill>
                <a:srgbClr val="000000"/>
              </a:solidFill>
              <a:latin typeface="Calibri"/>
            </a:rPr>
            <a:pPr/>
            <a:t>-212.66</a:t>
          </a:fld>
          <a:endParaRPr lang="en-US" sz="1100"/>
        </a:p>
      </cdr:txBody>
    </cdr:sp>
  </cdr:relSizeAnchor>
  <cdr:relSizeAnchor xmlns:cdr="http://schemas.openxmlformats.org/drawingml/2006/chartDrawing">
    <cdr:from>
      <cdr:x>0.72054</cdr:x>
      <cdr:y>0.67503</cdr:y>
    </cdr:from>
    <cdr:to>
      <cdr:x>0.81126</cdr:x>
      <cdr:y>0.71409</cdr:y>
    </cdr:to>
    <cdr:sp macro="" textlink="Evaluation!$CW$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20CA24-79EA-455A-80A2-73F738AB6BCD}" type="TxLink">
            <a:rPr lang="en-US" sz="1100" b="0" i="0" u="none" strike="noStrike">
              <a:solidFill>
                <a:srgbClr val="000000"/>
              </a:solidFill>
              <a:latin typeface="Calibri"/>
            </a:rPr>
            <a:pPr/>
            <a:t>-212.66</a:t>
          </a:fld>
          <a:endParaRPr lang="en-US" sz="1100"/>
        </a:p>
      </cdr:txBody>
    </cdr:sp>
  </cdr:relSizeAnchor>
  <cdr:relSizeAnchor xmlns:cdr="http://schemas.openxmlformats.org/drawingml/2006/chartDrawing">
    <cdr:from>
      <cdr:x>0.71741</cdr:x>
      <cdr:y>0.71688</cdr:y>
    </cdr:from>
    <cdr:to>
      <cdr:x>0.81126</cdr:x>
      <cdr:y>0.75872</cdr:y>
    </cdr:to>
    <cdr:sp macro="" textlink="Evaluation!$DK$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4E58659-98C7-4D79-B0A8-0A7B0C51F364}" type="TxLink">
            <a:rPr lang="en-US" sz="1100" b="0" i="0" u="none" strike="noStrike">
              <a:solidFill>
                <a:srgbClr val="000000"/>
              </a:solidFill>
              <a:latin typeface="Calibri"/>
            </a:rPr>
            <a:pPr/>
            <a:t>-212.74</a:t>
          </a:fld>
          <a:endParaRPr lang="en-US" sz="1100"/>
        </a:p>
      </cdr:txBody>
    </cdr:sp>
  </cdr:relSizeAnchor>
  <cdr:relSizeAnchor xmlns:cdr="http://schemas.openxmlformats.org/drawingml/2006/chartDrawing">
    <cdr:from>
      <cdr:x>0.71011</cdr:x>
      <cdr:y>0.01255</cdr:y>
    </cdr:from>
    <cdr:to>
      <cdr:x>0.88843</cdr:x>
      <cdr:y>0.05858</cdr:y>
    </cdr:to>
    <cdr:sp macro="" textlink="Data!$E$1">
      <cdr:nvSpPr>
        <cdr:cNvPr id="27" name="TextBox 26"/>
        <cdr:cNvSpPr txBox="1"/>
      </cdr:nvSpPr>
      <cdr:spPr>
        <a:xfrm xmlns:a="http://schemas.openxmlformats.org/drawingml/2006/main">
          <a:off x="6486525" y="85725"/>
          <a:ext cx="16287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4A20FA-6E41-41EC-8D7A-07AEFA7C78B1}" type="TxLink">
            <a:rPr lang="en-US" sz="1100" b="0" i="0" u="none" strike="noStrike">
              <a:solidFill>
                <a:srgbClr val="000000"/>
              </a:solidFill>
              <a:latin typeface="Calibri"/>
            </a:rPr>
            <a:pPr algn="ctr"/>
            <a:t>Non-</a:t>
          </a:fld>
          <a:endParaRPr lang="en-US" sz="1100"/>
        </a:p>
      </cdr:txBody>
    </cdr:sp>
  </cdr:relSizeAnchor>
  <cdr:relSizeAnchor xmlns:cdr="http://schemas.openxmlformats.org/drawingml/2006/chartDrawing">
    <cdr:from>
      <cdr:x>0.72471</cdr:x>
      <cdr:y>0.04184</cdr:y>
    </cdr:from>
    <cdr:to>
      <cdr:x>0.88425</cdr:x>
      <cdr:y>0.08787</cdr:y>
    </cdr:to>
    <cdr:sp macro="" textlink="Data!$E$2">
      <cdr:nvSpPr>
        <cdr:cNvPr id="28" name="TextBox 27"/>
        <cdr:cNvSpPr txBox="1"/>
      </cdr:nvSpPr>
      <cdr:spPr>
        <a:xfrm xmlns:a="http://schemas.openxmlformats.org/drawingml/2006/main">
          <a:off x="6619875" y="285749"/>
          <a:ext cx="14573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97BC06C-11ED-41FE-8BB8-C685B847711C}" type="TxLink">
            <a:rPr lang="en-US" sz="1100" b="0" i="0" u="none" strike="noStrike">
              <a:solidFill>
                <a:srgbClr val="000000"/>
              </a:solidFill>
              <a:latin typeface="Calibri"/>
            </a:rPr>
            <a:pPr algn="ctr"/>
            <a:t>Conforming</a:t>
          </a:fld>
          <a:endParaRPr lang="en-US" sz="1100"/>
        </a:p>
      </cdr:txBody>
    </cdr:sp>
  </cdr:relSizeAnchor>
  <cdr:relSizeAnchor xmlns:cdr="http://schemas.openxmlformats.org/drawingml/2006/chartDrawing">
    <cdr:from>
      <cdr:x>0.74765</cdr:x>
      <cdr:y>0.0781</cdr:y>
    </cdr:from>
    <cdr:to>
      <cdr:x>0.85297</cdr:x>
      <cdr:y>0.11715</cdr:y>
    </cdr:to>
    <cdr:sp macro="" textlink="Data!$E$3">
      <cdr:nvSpPr>
        <cdr:cNvPr id="29" name="TextBox 28"/>
        <cdr:cNvSpPr txBox="1"/>
      </cdr:nvSpPr>
      <cdr:spPr>
        <a:xfrm xmlns:a="http://schemas.openxmlformats.org/drawingml/2006/main">
          <a:off x="6829425" y="533400"/>
          <a:ext cx="962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77FE8E4-24B9-4C16-A2AE-1787336C4C49}" type="TxLink">
            <a:rPr lang="en-US" sz="1100" b="0" i="0" u="none" strike="noStrike">
              <a:solidFill>
                <a:srgbClr val="000000"/>
              </a:solidFill>
              <a:latin typeface="Calibri"/>
            </a:rPr>
            <a:pPr algn="ctr"/>
            <a:t>Load</a:t>
          </a:fld>
          <a:endParaRPr lang="en-US" sz="1100"/>
        </a:p>
      </cdr:txBody>
    </cdr:sp>
  </cdr:relSizeAnchor>
  <cdr:relSizeAnchor xmlns:cdr="http://schemas.openxmlformats.org/drawingml/2006/chartDrawing">
    <cdr:from>
      <cdr:x>0.75391</cdr:x>
      <cdr:y>0.11715</cdr:y>
    </cdr:from>
    <cdr:to>
      <cdr:x>0.85819</cdr:x>
      <cdr:y>0.16318</cdr:y>
    </cdr:to>
    <cdr:sp macro="" textlink="Data!$E$4">
      <cdr:nvSpPr>
        <cdr:cNvPr id="30" name="TextBox 29"/>
        <cdr:cNvSpPr txBox="1"/>
      </cdr:nvSpPr>
      <cdr:spPr>
        <a:xfrm xmlns:a="http://schemas.openxmlformats.org/drawingml/2006/main">
          <a:off x="6886575" y="800100"/>
          <a:ext cx="9525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7F2D1D-8116-4B6E-97C6-96CDBCE42B25}" type="TxLink">
            <a:rPr lang="en-US" sz="1100" b="0" i="0" u="none" strike="noStrike">
              <a:solidFill>
                <a:srgbClr val="000000"/>
              </a:solidFill>
              <a:latin typeface="Calibri"/>
            </a:rPr>
            <a:pPr algn="ctr"/>
            <a:t>Load (-)</a:t>
          </a:fld>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66675" y="0"/>
    <xdr:ext cx="9458325" cy="6810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U$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2625339-568C-4E4F-B87F-F8CCD2E6249A}"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5">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4738F-9C35-46C0-9929-AF52509AC329}" type="TxLink">
            <a:rPr lang="en-US" sz="1100" b="0" i="0" u="none" strike="noStrike">
              <a:solidFill>
                <a:srgbClr val="000000"/>
              </a:solidFill>
              <a:latin typeface="Calibri"/>
            </a:rPr>
            <a:pPr/>
            <a:t>0.43</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5">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82D109-5221-4AD8-B55A-DF784350C380}" type="TxLink">
            <a:rPr lang="en-US" sz="1100" b="0" i="0" u="none" strike="noStrike">
              <a:solidFill>
                <a:srgbClr val="000000"/>
              </a:solidFill>
              <a:latin typeface="Calibri"/>
            </a:rPr>
            <a:pPr/>
            <a:t>0.86</a:t>
          </a:fld>
          <a:endParaRPr lang="en-US" sz="1100"/>
        </a:p>
      </cdr:txBody>
    </cdr:sp>
  </cdr:relSizeAnchor>
  <cdr:relSizeAnchor xmlns:cdr="http://schemas.openxmlformats.org/drawingml/2006/chartDrawing">
    <cdr:from>
      <cdr:x>0.71741</cdr:x>
      <cdr:y>0.62762</cdr:y>
    </cdr:from>
    <cdr:to>
      <cdr:x>0.80501</cdr:x>
      <cdr:y>0.66109</cdr:y>
    </cdr:to>
    <cdr:sp macro="" textlink="Evaluation!$CI$25">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CF0ACA-568E-486B-BA3F-0C776C0FC60D}" type="TxLink">
            <a:rPr lang="en-US" sz="1100" b="0" i="0" u="none" strike="noStrike">
              <a:solidFill>
                <a:srgbClr val="000000"/>
              </a:solidFill>
              <a:latin typeface="Calibri"/>
            </a:rPr>
            <a:pPr/>
            <a:t>1.09</a:t>
          </a:fld>
          <a:endParaRPr lang="en-US" sz="1100"/>
        </a:p>
      </cdr:txBody>
    </cdr:sp>
  </cdr:relSizeAnchor>
  <cdr:relSizeAnchor xmlns:cdr="http://schemas.openxmlformats.org/drawingml/2006/chartDrawing">
    <cdr:from>
      <cdr:x>0.72054</cdr:x>
      <cdr:y>0.67503</cdr:y>
    </cdr:from>
    <cdr:to>
      <cdr:x>0.81126</cdr:x>
      <cdr:y>0.71409</cdr:y>
    </cdr:to>
    <cdr:sp macro="" textlink="Evaluation!$CW$25">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03BB00-2A0F-4971-8D73-71F2196EED4A}" type="TxLink">
            <a:rPr lang="en-US" sz="1100" b="0" i="0" u="none" strike="noStrike">
              <a:solidFill>
                <a:srgbClr val="000000"/>
              </a:solidFill>
              <a:latin typeface="Calibri"/>
            </a:rPr>
            <a:pPr/>
            <a:t>2.00</a:t>
          </a:fld>
          <a:endParaRPr lang="en-US" sz="1100"/>
        </a:p>
      </cdr:txBody>
    </cdr:sp>
  </cdr:relSizeAnchor>
  <cdr:relSizeAnchor xmlns:cdr="http://schemas.openxmlformats.org/drawingml/2006/chartDrawing">
    <cdr:from>
      <cdr:x>0.71741</cdr:x>
      <cdr:y>0.71688</cdr:y>
    </cdr:from>
    <cdr:to>
      <cdr:x>0.81126</cdr:x>
      <cdr:y>0.75872</cdr:y>
    </cdr:to>
    <cdr:sp macro="" textlink="Evaluation!$DK$25">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6C1932-8400-4BA7-B7D1-FF0CAF75DBA4}" type="TxLink">
            <a:rPr lang="en-US" sz="1100" b="0" i="0" u="none" strike="noStrike">
              <a:solidFill>
                <a:srgbClr val="000000"/>
              </a:solidFill>
              <a:latin typeface="Calibri"/>
            </a:rPr>
            <a:pPr/>
            <a:t>2.12</a:t>
          </a:fld>
          <a:endParaRPr lang="en-US" sz="1100"/>
        </a:p>
      </cdr:txBody>
    </cdr:sp>
  </cdr:relSizeAnchor>
  <cdr:relSizeAnchor xmlns:cdr="http://schemas.openxmlformats.org/drawingml/2006/chartDrawing">
    <cdr:from>
      <cdr:x>0.73514</cdr:x>
      <cdr:y>0.01674</cdr:y>
    </cdr:from>
    <cdr:to>
      <cdr:x>0.89781</cdr:x>
      <cdr:y>0.06137</cdr:y>
    </cdr:to>
    <cdr:sp macro="" textlink="Data!$F$2">
      <cdr:nvSpPr>
        <cdr:cNvPr id="27" name="TextBox 26"/>
        <cdr:cNvSpPr txBox="1"/>
      </cdr:nvSpPr>
      <cdr:spPr>
        <a:xfrm xmlns:a="http://schemas.openxmlformats.org/drawingml/2006/main">
          <a:off x="6715125" y="114300"/>
          <a:ext cx="14859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E6FADF-2C25-492A-81B4-A48F4D5CB3EF}" type="TxLink">
            <a:rPr lang="en-US" sz="1100" b="0" i="0" u="none" strike="noStrike">
              <a:solidFill>
                <a:srgbClr val="000000"/>
              </a:solidFill>
              <a:latin typeface="Calibri"/>
            </a:rPr>
            <a:pPr algn="ctr"/>
            <a:t>Pumped</a:t>
          </a:fld>
          <a:endParaRPr lang="en-US" sz="1100"/>
        </a:p>
      </cdr:txBody>
    </cdr:sp>
  </cdr:relSizeAnchor>
  <cdr:relSizeAnchor xmlns:cdr="http://schemas.openxmlformats.org/drawingml/2006/chartDrawing">
    <cdr:from>
      <cdr:x>0.75078</cdr:x>
      <cdr:y>0.04045</cdr:y>
    </cdr:from>
    <cdr:to>
      <cdr:x>0.88321</cdr:x>
      <cdr:y>0.08368</cdr:y>
    </cdr:to>
    <cdr:sp macro="" textlink="Data!$F$3">
      <cdr:nvSpPr>
        <cdr:cNvPr id="28" name="TextBox 27"/>
        <cdr:cNvSpPr txBox="1"/>
      </cdr:nvSpPr>
      <cdr:spPr>
        <a:xfrm xmlns:a="http://schemas.openxmlformats.org/drawingml/2006/main">
          <a:off x="6858000" y="276224"/>
          <a:ext cx="1209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5E3CA36-5F54-4CC1-85FE-4D96B6D4F16F}" type="TxLink">
            <a:rPr lang="en-US" sz="1100" b="0" i="0" u="none" strike="noStrike">
              <a:solidFill>
                <a:srgbClr val="000000"/>
              </a:solidFill>
              <a:latin typeface="Calibri"/>
            </a:rPr>
            <a:pPr algn="ctr"/>
            <a:t>Hydro</a:t>
          </a:fld>
          <a:endParaRPr lang="en-US" sz="1100"/>
        </a:p>
      </cdr:txBody>
    </cdr:sp>
  </cdr:relSizeAnchor>
  <cdr:relSizeAnchor xmlns:cdr="http://schemas.openxmlformats.org/drawingml/2006/chartDrawing">
    <cdr:from>
      <cdr:x>0.74765</cdr:x>
      <cdr:y>0.07392</cdr:y>
    </cdr:from>
    <cdr:to>
      <cdr:x>0.89364</cdr:x>
      <cdr:y>0.12273</cdr:y>
    </cdr:to>
    <cdr:sp macro="" textlink="Data!$F$4">
      <cdr:nvSpPr>
        <cdr:cNvPr id="29" name="TextBox 28"/>
        <cdr:cNvSpPr txBox="1"/>
      </cdr:nvSpPr>
      <cdr:spPr>
        <a:xfrm xmlns:a="http://schemas.openxmlformats.org/drawingml/2006/main">
          <a:off x="6829425" y="504825"/>
          <a:ext cx="13335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17A0FAB-ED75-45B8-8FA1-59E7C6B48BF4}" type="TxLink">
            <a:rPr lang="en-US" sz="1100" b="0" i="0" u="none" strike="noStrike">
              <a:solidFill>
                <a:srgbClr val="000000"/>
              </a:solidFill>
              <a:latin typeface="Calibri"/>
            </a:rPr>
            <a:pPr algn="ctr"/>
            <a:t>Load (-) Gen (+)</a:t>
          </a:fld>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8">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0CEB47-C951-4BAD-B1C9-B77AB252067E}" type="TxLink">
            <a:rPr lang="en-US" sz="1100" b="0" i="0" u="none" strike="noStrike">
              <a:solidFill>
                <a:srgbClr val="000000"/>
              </a:solidFill>
              <a:latin typeface="Calibri"/>
            </a:rPr>
            <a:pPr/>
            <a:t>151.81</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6">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F7600F-C2F5-462A-B54A-EA405EC9D15B}" type="TxLink">
            <a:rPr lang="en-US" sz="1100" b="0" i="0" u="none" strike="noStrike">
              <a:solidFill>
                <a:srgbClr val="000000"/>
              </a:solidFill>
              <a:latin typeface="Calibri"/>
            </a:rPr>
            <a:pPr/>
            <a:t>156.14</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6">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BADA287-7D9C-4624-83DF-6DE63631D7A5}" type="TxLink">
            <a:rPr lang="en-US" sz="1100" b="0" i="0" u="none" strike="noStrike">
              <a:solidFill>
                <a:srgbClr val="000000"/>
              </a:solidFill>
              <a:latin typeface="Calibri"/>
            </a:rPr>
            <a:pPr/>
            <a:t>157.14</a:t>
          </a:fld>
          <a:endParaRPr lang="en-US" sz="1100"/>
        </a:p>
      </cdr:txBody>
    </cdr:sp>
  </cdr:relSizeAnchor>
  <cdr:relSizeAnchor xmlns:cdr="http://schemas.openxmlformats.org/drawingml/2006/chartDrawing">
    <cdr:from>
      <cdr:x>0.71741</cdr:x>
      <cdr:y>0.62762</cdr:y>
    </cdr:from>
    <cdr:to>
      <cdr:x>0.80501</cdr:x>
      <cdr:y>0.66109</cdr:y>
    </cdr:to>
    <cdr:sp macro="" textlink="Evaluation!$CI$26">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12C38CD-1D39-448B-B411-BA16E14D6E60}" type="TxLink">
            <a:rPr lang="en-US" sz="1100" b="0" i="0" u="none" strike="noStrike">
              <a:solidFill>
                <a:srgbClr val="000000"/>
              </a:solidFill>
              <a:latin typeface="Calibri"/>
            </a:rPr>
            <a:pPr/>
            <a:t>158.18</a:t>
          </a:fld>
          <a:endParaRPr lang="en-US" sz="1100"/>
        </a:p>
      </cdr:txBody>
    </cdr:sp>
  </cdr:relSizeAnchor>
  <cdr:relSizeAnchor xmlns:cdr="http://schemas.openxmlformats.org/drawingml/2006/chartDrawing">
    <cdr:from>
      <cdr:x>0.72054</cdr:x>
      <cdr:y>0.67503</cdr:y>
    </cdr:from>
    <cdr:to>
      <cdr:x>0.81126</cdr:x>
      <cdr:y>0.71409</cdr:y>
    </cdr:to>
    <cdr:sp macro="" textlink="Evaluation!$CW$26">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2CCD07-71BA-4713-BEDE-E0006F7F046F}" type="TxLink">
            <a:rPr lang="en-US" sz="1100" b="0" i="0" u="none" strike="noStrike">
              <a:solidFill>
                <a:srgbClr val="000000"/>
              </a:solidFill>
              <a:latin typeface="Calibri"/>
            </a:rPr>
            <a:pPr/>
            <a:t>159.00</a:t>
          </a:fld>
          <a:endParaRPr lang="en-US" sz="1100"/>
        </a:p>
      </cdr:txBody>
    </cdr:sp>
  </cdr:relSizeAnchor>
  <cdr:relSizeAnchor xmlns:cdr="http://schemas.openxmlformats.org/drawingml/2006/chartDrawing">
    <cdr:from>
      <cdr:x>0.71741</cdr:x>
      <cdr:y>0.71688</cdr:y>
    </cdr:from>
    <cdr:to>
      <cdr:x>0.81126</cdr:x>
      <cdr:y>0.75872</cdr:y>
    </cdr:to>
    <cdr:sp macro="" textlink="Evaluation!$DK$26">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09F020-480C-4275-9F05-2BA0C61C1F42}" type="TxLink">
            <a:rPr lang="en-US" sz="1100" b="0" i="0" u="none" strike="noStrike">
              <a:solidFill>
                <a:srgbClr val="000000"/>
              </a:solidFill>
              <a:latin typeface="Calibri"/>
            </a:rPr>
            <a:pPr/>
            <a:t>159.18</a:t>
          </a:fld>
          <a:endParaRPr lang="en-US" sz="1100"/>
        </a:p>
      </cdr:txBody>
    </cdr:sp>
  </cdr:relSizeAnchor>
  <cdr:relSizeAnchor xmlns:cdr="http://schemas.openxmlformats.org/drawingml/2006/chartDrawing">
    <cdr:from>
      <cdr:x>0.73723</cdr:x>
      <cdr:y>0.01255</cdr:y>
    </cdr:from>
    <cdr:to>
      <cdr:x>0.88321</cdr:x>
      <cdr:y>0.0516</cdr:y>
    </cdr:to>
    <cdr:sp macro="" textlink="Data!$G$2">
      <cdr:nvSpPr>
        <cdr:cNvPr id="27" name="TextBox 26"/>
        <cdr:cNvSpPr txBox="1"/>
      </cdr:nvSpPr>
      <cdr:spPr>
        <a:xfrm xmlns:a="http://schemas.openxmlformats.org/drawingml/2006/main">
          <a:off x="6734175" y="85725"/>
          <a:ext cx="13335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206885B-4258-4C50-B605-56F2A490E99B}" type="TxLink">
            <a:rPr lang="en-US" sz="1100" b="0" i="0" u="none" strike="noStrike">
              <a:solidFill>
                <a:srgbClr val="000000"/>
              </a:solidFill>
              <a:latin typeface="Calibri"/>
            </a:rPr>
            <a:pPr algn="ctr"/>
            <a:t>Ramping</a:t>
          </a:fld>
          <a:endParaRPr lang="en-US" sz="1100"/>
        </a:p>
      </cdr:txBody>
    </cdr:sp>
  </cdr:relSizeAnchor>
  <cdr:relSizeAnchor xmlns:cdr="http://schemas.openxmlformats.org/drawingml/2006/chartDrawing">
    <cdr:from>
      <cdr:x>0.73931</cdr:x>
      <cdr:y>0.04603</cdr:y>
    </cdr:from>
    <cdr:to>
      <cdr:x>0.88321</cdr:x>
      <cdr:y>0.08508</cdr:y>
    </cdr:to>
    <cdr:sp macro="" textlink="Data!$G$3">
      <cdr:nvSpPr>
        <cdr:cNvPr id="28" name="TextBox 27"/>
        <cdr:cNvSpPr txBox="1"/>
      </cdr:nvSpPr>
      <cdr:spPr>
        <a:xfrm xmlns:a="http://schemas.openxmlformats.org/drawingml/2006/main">
          <a:off x="6753225" y="314325"/>
          <a:ext cx="13144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818F0B5-7CFD-4660-BCFB-BDEB1EEA7B5F}" type="TxLink">
            <a:rPr lang="en-US" sz="1100" b="0" i="0" u="none" strike="noStrike">
              <a:solidFill>
                <a:srgbClr val="000000"/>
              </a:solidFill>
              <a:latin typeface="Calibri"/>
            </a:rPr>
            <a:pPr algn="ctr"/>
            <a:t>Units</a:t>
          </a:fld>
          <a:endParaRPr lang="en-US" sz="1100"/>
        </a:p>
      </cdr:txBody>
    </cdr:sp>
  </cdr:relSizeAnchor>
  <cdr:relSizeAnchor xmlns:cdr="http://schemas.openxmlformats.org/drawingml/2006/chartDrawing">
    <cdr:from>
      <cdr:x>0.74557</cdr:x>
      <cdr:y>0.07671</cdr:y>
    </cdr:from>
    <cdr:to>
      <cdr:x>0.878</cdr:x>
      <cdr:y>0.11855</cdr:y>
    </cdr:to>
    <cdr:sp macro="" textlink="Data!$G$4">
      <cdr:nvSpPr>
        <cdr:cNvPr id="29" name="TextBox 28"/>
        <cdr:cNvSpPr txBox="1"/>
      </cdr:nvSpPr>
      <cdr:spPr>
        <a:xfrm xmlns:a="http://schemas.openxmlformats.org/drawingml/2006/main">
          <a:off x="6810375" y="523875"/>
          <a:ext cx="1209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2FED816-6DB3-4A2F-80C0-820A7C5280AC}" type="TxLink">
            <a:rPr lang="en-US" sz="1100" b="0" i="0" u="none" strike="noStrike">
              <a:solidFill>
                <a:srgbClr val="000000"/>
              </a:solidFill>
              <a:latin typeface="Calibri"/>
            </a:rPr>
            <a:pPr algn="ctr"/>
            <a:t>Gen (+)</a:t>
          </a:fld>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0.97573</cdr:x>
      <cdr:y>0.42279</cdr:y>
    </cdr:from>
    <cdr:to>
      <cdr:x>0.99896</cdr:x>
      <cdr:y>0.55928</cdr:y>
    </cdr:to>
    <cdr:sp macro="" textlink="">
      <cdr:nvSpPr>
        <cdr:cNvPr id="10" name="TextBox 9"/>
        <cdr:cNvSpPr txBox="1"/>
      </cdr:nvSpPr>
      <cdr:spPr>
        <a:xfrm xmlns:a="http://schemas.openxmlformats.org/drawingml/2006/main" rot="5400000">
          <a:off x="8552786" y="3247365"/>
          <a:ext cx="932138" cy="21219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MW/0.1 Hz</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19">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B0EFDB-0997-4B77-929B-D3E7772DF485}" type="TxLink">
            <a:rPr lang="en-US" sz="1100" b="0" i="0" u="none" strike="noStrike">
              <a:solidFill>
                <a:srgbClr val="000000"/>
              </a:solidFill>
              <a:latin typeface="Calibri"/>
            </a:rPr>
            <a:pPr/>
            <a:t>-4.17</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7">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E7CC807-2B6B-47C8-AE33-CDFE99EA3B30}" type="TxLink">
            <a:rPr lang="en-US" sz="1100" b="0" i="0" u="none" strike="noStrike">
              <a:solidFill>
                <a:srgbClr val="000000"/>
              </a:solidFill>
              <a:latin typeface="Calibri"/>
            </a:rPr>
            <a:pPr/>
            <a:t>11.77</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7">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1FCF819-89BC-4813-962D-0AE3D523986F}" type="TxLink">
            <a:rPr lang="en-US" sz="1100" b="0" i="0" u="none" strike="noStrike">
              <a:solidFill>
                <a:srgbClr val="000000"/>
              </a:solidFill>
              <a:latin typeface="Calibri"/>
            </a:rPr>
            <a:pPr/>
            <a:t>11.56</a:t>
          </a:fld>
          <a:endParaRPr lang="en-US" sz="1100"/>
        </a:p>
      </cdr:txBody>
    </cdr:sp>
  </cdr:relSizeAnchor>
  <cdr:relSizeAnchor xmlns:cdr="http://schemas.openxmlformats.org/drawingml/2006/chartDrawing">
    <cdr:from>
      <cdr:x>0.71741</cdr:x>
      <cdr:y>0.62762</cdr:y>
    </cdr:from>
    <cdr:to>
      <cdr:x>0.80501</cdr:x>
      <cdr:y>0.66109</cdr:y>
    </cdr:to>
    <cdr:sp macro="" textlink="Evaluation!$CI$27">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753D39A-4883-4C50-B028-60E5A717A0AD}" type="TxLink">
            <a:rPr lang="en-US" sz="1100" b="0" i="0" u="none" strike="noStrike">
              <a:solidFill>
                <a:srgbClr val="000000"/>
              </a:solidFill>
              <a:latin typeface="Calibri"/>
            </a:rPr>
            <a:pPr/>
            <a:t>11.08</a:t>
          </a:fld>
          <a:endParaRPr lang="en-US" sz="1100"/>
        </a:p>
      </cdr:txBody>
    </cdr:sp>
  </cdr:relSizeAnchor>
  <cdr:relSizeAnchor xmlns:cdr="http://schemas.openxmlformats.org/drawingml/2006/chartDrawing">
    <cdr:from>
      <cdr:x>0.72054</cdr:x>
      <cdr:y>0.67503</cdr:y>
    </cdr:from>
    <cdr:to>
      <cdr:x>0.81126</cdr:x>
      <cdr:y>0.71409</cdr:y>
    </cdr:to>
    <cdr:sp macro="" textlink="Evaluation!$CW$27">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CD635C7-3B5D-4509-9D6C-434DCE9F2789}" type="TxLink">
            <a:rPr lang="en-US" sz="1100" b="0" i="0" u="none" strike="noStrike">
              <a:solidFill>
                <a:srgbClr val="000000"/>
              </a:solidFill>
              <a:latin typeface="Calibri"/>
            </a:rPr>
            <a:pPr/>
            <a:t>11.21</a:t>
          </a:fld>
          <a:endParaRPr lang="en-US" sz="1100"/>
        </a:p>
      </cdr:txBody>
    </cdr:sp>
  </cdr:relSizeAnchor>
  <cdr:relSizeAnchor xmlns:cdr="http://schemas.openxmlformats.org/drawingml/2006/chartDrawing">
    <cdr:from>
      <cdr:x>0.71741</cdr:x>
      <cdr:y>0.71688</cdr:y>
    </cdr:from>
    <cdr:to>
      <cdr:x>0.81126</cdr:x>
      <cdr:y>0.75872</cdr:y>
    </cdr:to>
    <cdr:sp macro="" textlink="Evaluation!$DK$27">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AE1D3B-E21E-48AD-9638-E4B49E153144}" type="TxLink">
            <a:rPr lang="en-US" sz="1100" b="0" i="0" u="none" strike="noStrike">
              <a:solidFill>
                <a:srgbClr val="000000"/>
              </a:solidFill>
              <a:latin typeface="Calibri"/>
            </a:rPr>
            <a:pPr/>
            <a:t>11.13</a:t>
          </a:fld>
          <a:endParaRPr lang="en-US" sz="1100"/>
        </a:p>
      </cdr:txBody>
    </cdr:sp>
  </cdr:relSizeAnchor>
  <cdr:relSizeAnchor xmlns:cdr="http://schemas.openxmlformats.org/drawingml/2006/chartDrawing">
    <cdr:from>
      <cdr:x>0.74765</cdr:x>
      <cdr:y>0.00837</cdr:y>
    </cdr:from>
    <cdr:to>
      <cdr:x>0.88738</cdr:x>
      <cdr:y>0.05021</cdr:y>
    </cdr:to>
    <cdr:sp macro="" textlink="Data!$H$1">
      <cdr:nvSpPr>
        <cdr:cNvPr id="27" name="TextBox 26"/>
        <cdr:cNvSpPr txBox="1"/>
      </cdr:nvSpPr>
      <cdr:spPr>
        <a:xfrm xmlns:a="http://schemas.openxmlformats.org/drawingml/2006/main">
          <a:off x="6829425" y="57150"/>
          <a:ext cx="1276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3ADBDF9-C4C9-45D8-B379-92433FB0AF74}" type="TxLink">
            <a:rPr lang="en-US" sz="1100" b="0" i="0" u="none" strike="noStrike">
              <a:solidFill>
                <a:srgbClr val="000000"/>
              </a:solidFill>
              <a:latin typeface="Calibri"/>
            </a:rPr>
            <a:pPr algn="ctr"/>
            <a:t>Transferred</a:t>
          </a:fld>
          <a:endParaRPr lang="en-US" sz="1100"/>
        </a:p>
      </cdr:txBody>
    </cdr:sp>
  </cdr:relSizeAnchor>
  <cdr:relSizeAnchor xmlns:cdr="http://schemas.openxmlformats.org/drawingml/2006/chartDrawing">
    <cdr:from>
      <cdr:x>0.7487</cdr:x>
      <cdr:y>0.04463</cdr:y>
    </cdr:from>
    <cdr:to>
      <cdr:x>0.89051</cdr:x>
      <cdr:y>0.08229</cdr:y>
    </cdr:to>
    <cdr:sp macro="" textlink="Data!$H$2">
      <cdr:nvSpPr>
        <cdr:cNvPr id="28" name="TextBox 27"/>
        <cdr:cNvSpPr txBox="1"/>
      </cdr:nvSpPr>
      <cdr:spPr>
        <a:xfrm xmlns:a="http://schemas.openxmlformats.org/drawingml/2006/main">
          <a:off x="6838951" y="304799"/>
          <a:ext cx="1295400"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C8BB8D3-5ECD-4E5A-A1F5-A07139D2806B}" type="TxLink">
            <a:rPr lang="en-US" sz="1100" b="0" i="0" u="none" strike="noStrike">
              <a:solidFill>
                <a:srgbClr val="000000"/>
              </a:solidFill>
              <a:latin typeface="Calibri"/>
            </a:rPr>
            <a:pPr algn="ctr"/>
            <a:t>Frequency</a:t>
          </a:fld>
          <a:endParaRPr lang="en-US" sz="1100"/>
        </a:p>
      </cdr:txBody>
    </cdr:sp>
  </cdr:relSizeAnchor>
  <cdr:relSizeAnchor xmlns:cdr="http://schemas.openxmlformats.org/drawingml/2006/chartDrawing">
    <cdr:from>
      <cdr:x>0.74557</cdr:x>
      <cdr:y>0.07252</cdr:y>
    </cdr:from>
    <cdr:to>
      <cdr:x>0.88947</cdr:x>
      <cdr:y>0.11994</cdr:y>
    </cdr:to>
    <cdr:sp macro="" textlink="Data!$H$3">
      <cdr:nvSpPr>
        <cdr:cNvPr id="29" name="TextBox 28"/>
        <cdr:cNvSpPr txBox="1"/>
      </cdr:nvSpPr>
      <cdr:spPr>
        <a:xfrm xmlns:a="http://schemas.openxmlformats.org/drawingml/2006/main">
          <a:off x="6810375" y="495300"/>
          <a:ext cx="13144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6D97A41-FE9A-44BE-AFF1-41EA38A2E2F4}" type="TxLink">
            <a:rPr lang="en-US" sz="1100" b="0" i="0" u="none" strike="noStrike">
              <a:solidFill>
                <a:srgbClr val="000000"/>
              </a:solidFill>
              <a:latin typeface="Calibri"/>
            </a:rPr>
            <a:pPr algn="ctr"/>
            <a:t>Response</a:t>
          </a:fld>
          <a:endParaRPr lang="en-US" sz="1100"/>
        </a:p>
      </cdr:txBody>
    </cdr:sp>
  </cdr:relSizeAnchor>
  <cdr:relSizeAnchor xmlns:cdr="http://schemas.openxmlformats.org/drawingml/2006/chartDrawing">
    <cdr:from>
      <cdr:x>0.76642</cdr:x>
      <cdr:y>0.10739</cdr:y>
    </cdr:from>
    <cdr:to>
      <cdr:x>0.88113</cdr:x>
      <cdr:y>0.14505</cdr:y>
    </cdr:to>
    <cdr:sp macro="" textlink="Data!$H$4">
      <cdr:nvSpPr>
        <cdr:cNvPr id="30" name="TextBox 29"/>
        <cdr:cNvSpPr txBox="1"/>
      </cdr:nvSpPr>
      <cdr:spPr>
        <a:xfrm xmlns:a="http://schemas.openxmlformats.org/drawingml/2006/main">
          <a:off x="7000876" y="733425"/>
          <a:ext cx="10477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70D9296-8ADD-49D5-A1C7-2F18074E3387}" type="TxLink">
            <a:rPr lang="en-US" sz="1100" b="0" i="0" u="none" strike="noStrike">
              <a:solidFill>
                <a:srgbClr val="000000"/>
              </a:solidFill>
              <a:latin typeface="Calibri"/>
            </a:rPr>
            <a:pPr algn="ctr"/>
            <a:t>Rec (-) Del (+)</a:t>
          </a:fld>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G$20">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8ED5CD-C582-40B9-A281-3E064CFDF48D}" type="TxLink">
            <a:rPr lang="en-US" sz="1100" b="0" i="0" u="none" strike="noStrike">
              <a:solidFill>
                <a:srgbClr val="000000"/>
              </a:solidFill>
              <a:latin typeface="Calibri"/>
            </a:rPr>
            <a:pPr/>
            <a:t>15.00</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G$2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7CBFC1-C1F4-4228-BAB5-26F6A127D78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U$2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6AD30E-08E1-4FD0-9282-8C3E798BA10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0.62762</cdr:y>
    </cdr:from>
    <cdr:to>
      <cdr:x>0.80501</cdr:x>
      <cdr:y>0.66109</cdr:y>
    </cdr:to>
    <cdr:sp macro="" textlink="Evaluation!$CI$2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25FF81A-B2DB-4749-9743-B6BF64B66B84}"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0.72054</cdr:x>
      <cdr:y>0.67503</cdr:y>
    </cdr:from>
    <cdr:to>
      <cdr:x>0.81126</cdr:x>
      <cdr:y>0.71409</cdr:y>
    </cdr:to>
    <cdr:sp macro="" textlink="Evaluation!$CW$2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3E2FADC-A287-4F0A-A57F-45AC02C099A2}"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0.71741</cdr:x>
      <cdr:y>0.71688</cdr:y>
    </cdr:from>
    <cdr:to>
      <cdr:x>0.81126</cdr:x>
      <cdr:y>0.75872</cdr:y>
    </cdr:to>
    <cdr:sp macro="" textlink="Evaluation!$DK$2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E17D6B-B83B-4DD3-8CD1-5C3CCF6BAE21}" type="TxLink">
            <a:rPr lang="en-US" sz="1100" b="0" i="0" u="none" strike="noStrike">
              <a:solidFill>
                <a:srgbClr val="000000"/>
              </a:solidFill>
              <a:latin typeface="Calibri"/>
            </a:rPr>
            <a:pPr/>
            <a:t>0.00</a:t>
          </a:fld>
          <a:endParaRPr lang="en-US" sz="1100"/>
        </a:p>
      </cdr:txBody>
    </cdr:sp>
  </cdr:relSizeAnchor>
  <cdr:relSizeAnchor xmlns:cdr="http://schemas.openxmlformats.org/drawingml/2006/chartDrawing">
    <cdr:from>
      <cdr:x>0.67883</cdr:x>
      <cdr:y>0.00279</cdr:y>
    </cdr:from>
    <cdr:to>
      <cdr:x>0.78519</cdr:x>
      <cdr:y>0.04324</cdr:y>
    </cdr:to>
    <cdr:sp macro="" textlink="Data!$I$1">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FC5D87D-88AE-40E1-BD32-3CC3B0D942EE}" type="TxLink">
            <a:rPr lang="en-US" sz="1100" b="0" i="0" u="none" strike="noStrike">
              <a:solidFill>
                <a:srgbClr val="000000"/>
              </a:solidFill>
              <a:latin typeface="Calibri"/>
            </a:rPr>
            <a:pPr algn="ctr"/>
            <a:t>Contingent</a:t>
          </a:fld>
          <a:endParaRPr lang="en-US" sz="1100"/>
        </a:p>
      </cdr:txBody>
    </cdr:sp>
  </cdr:relSizeAnchor>
  <cdr:relSizeAnchor xmlns:cdr="http://schemas.openxmlformats.org/drawingml/2006/chartDrawing">
    <cdr:from>
      <cdr:x>0.65172</cdr:x>
      <cdr:y>0.02789</cdr:y>
    </cdr:from>
    <cdr:to>
      <cdr:x>0.80188</cdr:x>
      <cdr:y>0.06137</cdr:y>
    </cdr:to>
    <cdr:sp macro="" textlink="Data!$I$2">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76C3C52-C5BE-40DC-B1F6-6A2B06BBDF33}"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0.67049</cdr:x>
      <cdr:y>0.04742</cdr:y>
    </cdr:from>
    <cdr:to>
      <cdr:x>0.80501</cdr:x>
      <cdr:y>0.08229</cdr:y>
    </cdr:to>
    <cdr:sp macro="" textlink="Data!$I$3">
      <cdr:nvSpPr>
        <cdr:cNvPr id="25" name="TextBox 24"/>
        <cdr:cNvSpPr txBox="1"/>
      </cdr:nvSpPr>
      <cdr:spPr>
        <a:xfrm xmlns:a="http://schemas.openxmlformats.org/drawingml/2006/main">
          <a:off x="6124575" y="323850"/>
          <a:ext cx="12287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82A8B9D-9C18-466C-BB40-153F604FE3C3}" type="TxLink">
            <a:rPr lang="en-US" sz="1100" b="0" i="0" u="none" strike="noStrike">
              <a:solidFill>
                <a:srgbClr val="000000"/>
              </a:solidFill>
              <a:latin typeface="Calibri"/>
            </a:rPr>
            <a:pPr algn="ctr"/>
            <a:t>Lost Generation</a:t>
          </a:fld>
          <a:endParaRPr lang="en-US" sz="1100"/>
        </a:p>
      </cdr:txBody>
    </cdr:sp>
  </cdr:relSizeAnchor>
  <cdr:relSizeAnchor xmlns:cdr="http://schemas.openxmlformats.org/drawingml/2006/chartDrawing">
    <cdr:from>
      <cdr:x>0.80918</cdr:x>
      <cdr:y>0.02371</cdr:y>
    </cdr:from>
    <cdr:to>
      <cdr:x>0.95308</cdr:x>
      <cdr:y>0.06137</cdr:y>
    </cdr:to>
    <cdr:sp macro="" textlink="Data!$I$4">
      <cdr:nvSpPr>
        <cdr:cNvPr id="26" name="TextBox 25"/>
        <cdr:cNvSpPr txBox="1"/>
      </cdr:nvSpPr>
      <cdr:spPr>
        <a:xfrm xmlns:a="http://schemas.openxmlformats.org/drawingml/2006/main">
          <a:off x="7391400" y="161925"/>
          <a:ext cx="1314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A6EFEA-1048-4D65-9739-21ACFDF73461}" type="TxLink">
            <a:rPr lang="en-US" sz="1100" b="0" i="0" u="none" strike="noStrike">
              <a:solidFill>
                <a:srgbClr val="000000"/>
              </a:solidFill>
              <a:latin typeface="Calibri"/>
            </a:rPr>
            <a:pPr algn="ctr"/>
            <a:t>Load (-) Gen (+)</a:t>
          </a:fld>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23">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865D064-408D-4BC9-9906-438D0A53E905}" type="TxLink">
            <a:rPr lang="en-US" sz="1100" b="0" i="0" u="none" strike="noStrike">
              <a:solidFill>
                <a:srgbClr val="000000"/>
              </a:solidFill>
              <a:latin typeface="Calibri"/>
            </a:rPr>
            <a:pPr/>
            <a:t>7600.196</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24">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44CC0D6-E5A8-4BD9-A4CA-9AB4F907FACB}"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24">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D18AAF-50A9-4262-B417-61136C2A2D63}"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0.71741</cdr:x>
      <cdr:y>0.62762</cdr:y>
    </cdr:from>
    <cdr:to>
      <cdr:x>0.80501</cdr:x>
      <cdr:y>0.66109</cdr:y>
    </cdr:to>
    <cdr:sp macro="" textlink="Evaluation!$CN$24">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CE340B-B5A9-4BD8-938C-BED4DD4C7DD8}"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0.72054</cdr:x>
      <cdr:y>0.67503</cdr:y>
    </cdr:from>
    <cdr:to>
      <cdr:x>0.81126</cdr:x>
      <cdr:y>0.71409</cdr:y>
    </cdr:to>
    <cdr:sp macro="" textlink="Evaluation!$DB$24">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132813-5E1E-4A07-90F7-14CB3971C754}"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0.71741</cdr:x>
      <cdr:y>0.71688</cdr:y>
    </cdr:from>
    <cdr:to>
      <cdr:x>0.81126</cdr:x>
      <cdr:y>0.75872</cdr:y>
    </cdr:to>
    <cdr:sp macro="" textlink="Evaluation!$DP$24">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DE557F-1F59-443A-8083-D074AEE17BAC}" type="TxLink">
            <a:rPr lang="en-US" sz="1100" b="0" i="0" u="none" strike="noStrike">
              <a:solidFill>
                <a:srgbClr val="000000"/>
              </a:solidFill>
              <a:latin typeface="Calibri"/>
            </a:rPr>
            <a:pPr/>
            <a:t>7570.000</a:t>
          </a:fld>
          <a:endParaRPr lang="en-US" sz="1100"/>
        </a:p>
      </cdr:txBody>
    </cdr:sp>
  </cdr:relSizeAnchor>
  <cdr:relSizeAnchor xmlns:cdr="http://schemas.openxmlformats.org/drawingml/2006/chartDrawing">
    <cdr:from>
      <cdr:x>0.67883</cdr:x>
      <cdr:y>0.00279</cdr:y>
    </cdr:from>
    <cdr:to>
      <cdr:x>0.78519</cdr:x>
      <cdr:y>0.04324</cdr:y>
    </cdr:to>
    <cdr:sp macro="" textlink="Data!$K$2">
      <cdr:nvSpPr>
        <cdr:cNvPr id="23" name="TextBox 22"/>
        <cdr:cNvSpPr txBox="1"/>
      </cdr:nvSpPr>
      <cdr:spPr>
        <a:xfrm xmlns:a="http://schemas.openxmlformats.org/drawingml/2006/main">
          <a:off x="6200775" y="19050"/>
          <a:ext cx="9715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8903D2-6D09-4AFE-AD8C-427D519028CB}" type="TxLink">
            <a:rPr lang="en-US" sz="1100" b="0" i="0" u="none" strike="noStrike">
              <a:solidFill>
                <a:srgbClr val="000000"/>
              </a:solidFill>
              <a:latin typeface="Calibri"/>
            </a:rPr>
            <a:pPr algn="ctr"/>
            <a:t>BA</a:t>
          </a:fld>
          <a:endParaRPr lang="en-US" sz="1100"/>
        </a:p>
      </cdr:txBody>
    </cdr:sp>
  </cdr:relSizeAnchor>
  <cdr:relSizeAnchor xmlns:cdr="http://schemas.openxmlformats.org/drawingml/2006/chartDrawing">
    <cdr:from>
      <cdr:x>0.65172</cdr:x>
      <cdr:y>0.02789</cdr:y>
    </cdr:from>
    <cdr:to>
      <cdr:x>0.80188</cdr:x>
      <cdr:y>0.06137</cdr:y>
    </cdr:to>
    <cdr:sp macro="" textlink="Data!$K$3">
      <cdr:nvSpPr>
        <cdr:cNvPr id="24" name="TextBox 23"/>
        <cdr:cNvSpPr txBox="1"/>
      </cdr:nvSpPr>
      <cdr:spPr>
        <a:xfrm xmlns:a="http://schemas.openxmlformats.org/drawingml/2006/main">
          <a:off x="5953126" y="190500"/>
          <a:ext cx="13716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A080F00-8B0F-456F-A324-A6ED5B0C9859}" type="TxLink">
            <a:rPr lang="en-US" sz="1100" b="0" i="0" u="none" strike="noStrike">
              <a:solidFill>
                <a:srgbClr val="000000"/>
              </a:solidFill>
              <a:latin typeface="Calibri"/>
            </a:rPr>
            <a:pPr algn="ctr"/>
            <a:t>Load</a:t>
          </a:fld>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0.39225</cdr:x>
      <cdr:y>0</cdr:y>
    </cdr:from>
    <cdr:to>
      <cdr:x>0.638</cdr:x>
      <cdr:y>0.03175</cdr:y>
    </cdr:to>
    <cdr:sp macro="" textlink="Evaluation!$G$1">
      <cdr:nvSpPr>
        <cdr:cNvPr id="750593" name="Text Box 1"/>
        <cdr:cNvSpPr txBox="1">
          <a:spLocks xmlns:a="http://schemas.openxmlformats.org/drawingml/2006/main" noChangeArrowheads="1" noTextEdit="1"/>
        </cdr:cNvSpPr>
      </cdr:nvSpPr>
      <cdr:spPr bwMode="auto">
        <a:xfrm xmlns:a="http://schemas.openxmlformats.org/drawingml/2006/main">
          <a:off x="3366299" y="0"/>
          <a:ext cx="2109033"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02DA5-AEF2-4B03-B68C-6BE25E0A4220}" type="TxLink">
            <a:rPr lang="en-US" sz="1000" b="1" i="0" u="none" strike="noStrike">
              <a:solidFill>
                <a:srgbClr val="000000"/>
              </a:solidFill>
              <a:latin typeface="Arial"/>
              <a:cs typeface="Arial"/>
            </a:rPr>
            <a:pPr algn="ctr" rtl="0">
              <a:defRPr sz="1000"/>
            </a:pPr>
            <a:t>Monday, October 12, 2009</a:t>
          </a:fld>
          <a:endParaRPr lang="en-US" sz="1000" b="1" i="0" strike="noStrike">
            <a:solidFill>
              <a:srgbClr val="000000"/>
            </a:solidFill>
            <a:latin typeface="Arial"/>
            <a:cs typeface="Arial"/>
          </a:endParaRPr>
        </a:p>
      </cdr:txBody>
    </cdr:sp>
  </cdr:relSizeAnchor>
  <cdr:relSizeAnchor xmlns:cdr="http://schemas.openxmlformats.org/drawingml/2006/chartDrawing">
    <cdr:from>
      <cdr:x>0.154</cdr:x>
      <cdr:y>0</cdr:y>
    </cdr:from>
    <cdr:to>
      <cdr:x>0.2385</cdr:x>
      <cdr:y>0.03175</cdr:y>
    </cdr:to>
    <cdr:sp macro="" textlink="Evaluation!$X$23">
      <cdr:nvSpPr>
        <cdr:cNvPr id="750594" name="Text Box 2"/>
        <cdr:cNvSpPr txBox="1">
          <a:spLocks xmlns:a="http://schemas.openxmlformats.org/drawingml/2006/main" noChangeArrowheads="1" noTextEdit="1"/>
        </cdr:cNvSpPr>
      </cdr:nvSpPr>
      <cdr:spPr bwMode="auto">
        <a:xfrm xmlns:a="http://schemas.openxmlformats.org/drawingml/2006/main">
          <a:off x="1321632" y="0"/>
          <a:ext cx="725181" cy="1853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B4B8796-B8C3-4D06-A424-3160D2DCF8FC}"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0.154</cdr:x>
      <cdr:y>0.0375</cdr:y>
    </cdr:from>
    <cdr:to>
      <cdr:x>0.2385</cdr:x>
      <cdr:y>0.06875</cdr:y>
    </cdr:to>
    <cdr:sp macro="" textlink="Evaluation!$X$24">
      <cdr:nvSpPr>
        <cdr:cNvPr id="750595" name="Text Box 3"/>
        <cdr:cNvSpPr txBox="1">
          <a:spLocks xmlns:a="http://schemas.openxmlformats.org/drawingml/2006/main" noChangeArrowheads="1" noTextEdit="1"/>
        </cdr:cNvSpPr>
      </cdr:nvSpPr>
      <cdr:spPr bwMode="auto">
        <a:xfrm xmlns:a="http://schemas.openxmlformats.org/drawingml/2006/main">
          <a:off x="1321632" y="218956"/>
          <a:ext cx="725181"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820E663-F6B0-4653-BD50-CFE670598BE1}" type="TxLink">
            <a:rPr lang="en-US" sz="1000" b="0" i="0" u="none" strike="noStrike">
              <a:solidFill>
                <a:srgbClr val="000000"/>
              </a:solidFill>
              <a:latin typeface="Arial"/>
              <a:cs typeface="Arial"/>
            </a:rPr>
            <a:pPr algn="ctr" rtl="0">
              <a:defRPr sz="1000"/>
            </a:pPr>
            <a:t>0</a:t>
          </a:fld>
          <a:endParaRPr lang="en-US" sz="1000" b="0" i="0" strike="noStrike">
            <a:solidFill>
              <a:srgbClr val="000000"/>
            </a:solidFill>
            <a:latin typeface="Arial"/>
            <a:cs typeface="Arial"/>
          </a:endParaRPr>
        </a:p>
      </cdr:txBody>
    </cdr:sp>
  </cdr:relSizeAnchor>
  <cdr:relSizeAnchor xmlns:cdr="http://schemas.openxmlformats.org/drawingml/2006/chartDrawing">
    <cdr:from>
      <cdr:x>0.16875</cdr:x>
      <cdr:y>0.08975</cdr:y>
    </cdr:from>
    <cdr:to>
      <cdr:x>0.2205</cdr:x>
      <cdr:y>0.121</cdr:y>
    </cdr:to>
    <cdr:sp macro="" textlink="Evaluation!$X$25">
      <cdr:nvSpPr>
        <cdr:cNvPr id="750596" name="Text Box 4"/>
        <cdr:cNvSpPr txBox="1">
          <a:spLocks xmlns:a="http://schemas.openxmlformats.org/drawingml/2006/main" noChangeArrowheads="1" noTextEdit="1"/>
        </cdr:cNvSpPr>
      </cdr:nvSpPr>
      <cdr:spPr bwMode="auto">
        <a:xfrm xmlns:a="http://schemas.openxmlformats.org/drawingml/2006/main">
          <a:off x="1448217" y="524035"/>
          <a:ext cx="444120" cy="182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04DF514-D053-4919-B41B-0FA77DBD3731}" type="TxLink">
            <a:rPr lang="en-US" sz="1000" b="0" i="0" u="none" strike="noStrike">
              <a:solidFill>
                <a:srgbClr val="000000"/>
              </a:solidFill>
              <a:latin typeface="Arial"/>
              <a:cs typeface="Arial"/>
            </a:rPr>
            <a:pPr algn="ctr" rtl="0">
              <a:defRPr sz="1000"/>
            </a:pPr>
            <a:t>633</a:t>
          </a:fld>
          <a:endParaRPr lang="en-US" sz="1000" b="0" i="0" strike="noStrike">
            <a:solidFill>
              <a:srgbClr val="000000"/>
            </a:solidFill>
            <a:latin typeface="Arial"/>
            <a:cs typeface="Arial"/>
          </a:endParaRPr>
        </a:p>
      </cdr:txBody>
    </cdr:sp>
  </cdr:relSizeAnchor>
  <cdr:relSizeAnchor xmlns:cdr="http://schemas.openxmlformats.org/drawingml/2006/chartDrawing">
    <cdr:from>
      <cdr:x>0.2335</cdr:x>
      <cdr:y>0</cdr:y>
    </cdr:from>
    <cdr:to>
      <cdr:x>0.36775</cdr:x>
      <cdr:y>0.032</cdr:y>
    </cdr:to>
    <cdr:sp macro="" textlink="">
      <cdr:nvSpPr>
        <cdr:cNvPr id="750600" name="Text Box 8"/>
        <cdr:cNvSpPr txBox="1">
          <a:spLocks xmlns:a="http://schemas.openxmlformats.org/drawingml/2006/main" noChangeArrowheads="1"/>
        </cdr:cNvSpPr>
      </cdr:nvSpPr>
      <cdr:spPr bwMode="auto">
        <a:xfrm xmlns:a="http://schemas.openxmlformats.org/drawingml/2006/main">
          <a:off x="2003903" y="0"/>
          <a:ext cx="1152137" cy="186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Total MW Lost</a:t>
          </a:r>
        </a:p>
      </cdr:txBody>
    </cdr:sp>
  </cdr:relSizeAnchor>
  <cdr:relSizeAnchor xmlns:cdr="http://schemas.openxmlformats.org/drawingml/2006/chartDrawing">
    <cdr:from>
      <cdr:x>0.2335</cdr:x>
      <cdr:y>0.089</cdr:y>
    </cdr:from>
    <cdr:to>
      <cdr:x>0.39225</cdr:x>
      <cdr:y>0.121</cdr:y>
    </cdr:to>
    <cdr:sp macro="" textlink="">
      <cdr:nvSpPr>
        <cdr:cNvPr id="750604" name="Text Box 12"/>
        <cdr:cNvSpPr txBox="1">
          <a:spLocks xmlns:a="http://schemas.openxmlformats.org/drawingml/2006/main" noChangeArrowheads="1"/>
        </cdr:cNvSpPr>
      </cdr:nvSpPr>
      <cdr:spPr bwMode="auto">
        <a:xfrm xmlns:a="http://schemas.openxmlformats.org/drawingml/2006/main">
          <a:off x="2003903" y="519655"/>
          <a:ext cx="1362396" cy="186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 Net Loss to Grid</a:t>
          </a:r>
        </a:p>
      </cdr:txBody>
    </cdr:sp>
  </cdr:relSizeAnchor>
  <cdr:relSizeAnchor xmlns:cdr="http://schemas.openxmlformats.org/drawingml/2006/chartDrawing">
    <cdr:from>
      <cdr:x>0.2335</cdr:x>
      <cdr:y>0.0375</cdr:y>
    </cdr:from>
    <cdr:to>
      <cdr:x>0.56425</cdr:x>
      <cdr:y>0.0705</cdr:y>
    </cdr:to>
    <cdr:sp macro="" textlink="">
      <cdr:nvSpPr>
        <cdr:cNvPr id="750605" name="Text Box 13"/>
        <cdr:cNvSpPr txBox="1">
          <a:spLocks xmlns:a="http://schemas.openxmlformats.org/drawingml/2006/main" noChangeArrowheads="1"/>
        </cdr:cNvSpPr>
      </cdr:nvSpPr>
      <cdr:spPr bwMode="auto">
        <a:xfrm xmlns:a="http://schemas.openxmlformats.org/drawingml/2006/main">
          <a:off x="2003903" y="218956"/>
          <a:ext cx="2838505" cy="192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NCLR Tripped or non-conforming load change</a:t>
          </a:r>
        </a:p>
      </cdr:txBody>
    </cdr:sp>
  </cdr:relSizeAnchor>
  <cdr:relSizeAnchor xmlns:cdr="http://schemas.openxmlformats.org/drawingml/2006/chartDrawing">
    <cdr:from>
      <cdr:x>0.13652</cdr:x>
      <cdr:y>0.121</cdr:y>
    </cdr:from>
    <cdr:to>
      <cdr:x>0.2465</cdr:x>
      <cdr:y>0.15171</cdr:y>
    </cdr:to>
    <cdr:sp macro="" textlink="Evaluation!$X$28">
      <cdr:nvSpPr>
        <cdr:cNvPr id="750606" name="Text Box 14"/>
        <cdr:cNvSpPr txBox="1">
          <a:spLocks xmlns:a="http://schemas.openxmlformats.org/drawingml/2006/main" noChangeArrowheads="1" noTextEdit="1"/>
        </cdr:cNvSpPr>
      </cdr:nvSpPr>
      <cdr:spPr bwMode="auto">
        <a:xfrm xmlns:a="http://schemas.openxmlformats.org/drawingml/2006/main">
          <a:off x="1171576" y="706498"/>
          <a:ext cx="943894" cy="1793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4B044A4-D3C0-411E-AA15-8753A52ADD5E}" type="TxLink">
            <a:rPr lang="en-US" sz="1000" b="0" i="0" u="none" strike="noStrike">
              <a:solidFill>
                <a:srgbClr val="000000"/>
              </a:solidFill>
              <a:latin typeface="Arial"/>
              <a:cs typeface="Arial"/>
            </a:rPr>
            <a:pPr algn="ctr" rtl="0">
              <a:defRPr sz="1000"/>
            </a:pPr>
            <a:t> </a:t>
          </a:fld>
          <a:endParaRPr lang="en-US" sz="1000" b="0" i="0" strike="noStrike">
            <a:solidFill>
              <a:srgbClr val="000000"/>
            </a:solidFill>
            <a:latin typeface="Arial"/>
            <a:cs typeface="Arial"/>
          </a:endParaRPr>
        </a:p>
      </cdr:txBody>
    </cdr:sp>
  </cdr:relSizeAnchor>
  <cdr:relSizeAnchor xmlns:cdr="http://schemas.openxmlformats.org/drawingml/2006/chartDrawing">
    <cdr:from>
      <cdr:x>0.3675</cdr:x>
      <cdr:y>0.57876</cdr:y>
    </cdr:from>
    <cdr:to>
      <cdr:x>0.425</cdr:x>
      <cdr:y>0.61326</cdr:y>
    </cdr:to>
    <cdr:sp macro="" textlink="Evaluation!$X$4">
      <cdr:nvSpPr>
        <cdr:cNvPr id="750614" name="Text Box 22"/>
        <cdr:cNvSpPr txBox="1">
          <a:spLocks xmlns:a="http://schemas.openxmlformats.org/drawingml/2006/main" noChangeArrowheads="1" noTextEdit="1"/>
        </cdr:cNvSpPr>
      </cdr:nvSpPr>
      <cdr:spPr bwMode="auto">
        <a:xfrm xmlns:a="http://schemas.openxmlformats.org/drawingml/2006/main">
          <a:off x="3475919" y="3941545"/>
          <a:ext cx="543854" cy="234958"/>
        </a:xfrm>
        <a:prstGeom xmlns:a="http://schemas.openxmlformats.org/drawingml/2006/main" prst="rect">
          <a:avLst/>
        </a:prstGeom>
        <a:solidFill xmlns:a="http://schemas.openxmlformats.org/drawingml/2006/main">
          <a:schemeClr val="accent6"/>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4140300-EFC5-42F5-9F78-F137EE15E700}" type="TxLink">
            <a:rPr lang="en-US" sz="1100" b="0" i="0" u="none" strike="noStrike">
              <a:solidFill>
                <a:srgbClr val="000000"/>
              </a:solidFill>
              <a:latin typeface="Calibri"/>
              <a:cs typeface="Arial"/>
            </a:rPr>
            <a:pPr algn="ctr" rtl="0">
              <a:defRPr sz="1000"/>
            </a:pPr>
            <a:t>59.8360</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0.64256</cdr:x>
      <cdr:y>0.75852</cdr:y>
    </cdr:from>
    <cdr:to>
      <cdr:x>0.70331</cdr:x>
      <cdr:y>0.79077</cdr:y>
    </cdr:to>
    <cdr:sp macro="" textlink="Evaluation!$G$5">
      <cdr:nvSpPr>
        <cdr:cNvPr id="750615" name="Text Box 23"/>
        <cdr:cNvSpPr txBox="1">
          <a:spLocks xmlns:a="http://schemas.openxmlformats.org/drawingml/2006/main" noChangeArrowheads="1" noTextEdit="1"/>
        </cdr:cNvSpPr>
      </cdr:nvSpPr>
      <cdr:spPr bwMode="auto">
        <a:xfrm xmlns:a="http://schemas.openxmlformats.org/drawingml/2006/main">
          <a:off x="6077579" y="5165827"/>
          <a:ext cx="574593" cy="219634"/>
        </a:xfrm>
        <a:prstGeom xmlns:a="http://schemas.openxmlformats.org/drawingml/2006/main" prst="rect">
          <a:avLst/>
        </a:prstGeom>
        <a:solidFill xmlns:a="http://schemas.openxmlformats.org/drawingml/2006/main">
          <a:srgbClr val="FF99CC"/>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FC01C048-179E-4EED-9381-DE500BDA245E}" type="TxLink">
            <a:rPr lang="en-US" sz="1000" b="0" i="0" u="none" strike="noStrike">
              <a:solidFill>
                <a:srgbClr val="000000"/>
              </a:solidFill>
              <a:latin typeface="Arial"/>
              <a:cs typeface="Arial"/>
            </a:rPr>
            <a:pPr algn="ctr" rtl="0">
              <a:defRPr sz="1000"/>
            </a:pPr>
            <a:t>59.8887</a:t>
          </a:fld>
          <a:endParaRPr lang="en-US" sz="1000" b="0" i="0" strike="noStrike">
            <a:solidFill>
              <a:srgbClr val="000000"/>
            </a:solidFill>
            <a:latin typeface="Arial"/>
            <a:cs typeface="Arial"/>
          </a:endParaRPr>
        </a:p>
      </cdr:txBody>
    </cdr:sp>
  </cdr:relSizeAnchor>
  <cdr:relSizeAnchor xmlns:cdr="http://schemas.openxmlformats.org/drawingml/2006/chartDrawing">
    <cdr:from>
      <cdr:x>0.23829</cdr:x>
      <cdr:y>0.18792</cdr:y>
    </cdr:from>
    <cdr:to>
      <cdr:x>0.29979</cdr:x>
      <cdr:y>0.22092</cdr:y>
    </cdr:to>
    <cdr:sp macro="" textlink="Evaluation!$G$4">
      <cdr:nvSpPr>
        <cdr:cNvPr id="750616" name="Text Box 24"/>
        <cdr:cNvSpPr txBox="1">
          <a:spLocks xmlns:a="http://schemas.openxmlformats.org/drawingml/2006/main" noChangeArrowheads="1" noTextEdit="1"/>
        </cdr:cNvSpPr>
      </cdr:nvSpPr>
      <cdr:spPr bwMode="auto">
        <a:xfrm xmlns:a="http://schemas.openxmlformats.org/drawingml/2006/main">
          <a:off x="2253806" y="1279819"/>
          <a:ext cx="581687" cy="224743"/>
        </a:xfrm>
        <a:prstGeom xmlns:a="http://schemas.openxmlformats.org/drawingml/2006/main" prst="rect">
          <a:avLst/>
        </a:prstGeom>
        <a:solidFill xmlns:a="http://schemas.openxmlformats.org/drawingml/2006/main">
          <a:srgbClr val="FFCC00"/>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FE1C69D-88C4-4FCD-A319-9B038D2760C0}" type="TxLink">
            <a:rPr lang="en-US" sz="1000" b="0" i="0" u="none" strike="noStrike">
              <a:solidFill>
                <a:srgbClr val="000000"/>
              </a:solidFill>
              <a:latin typeface="Arial"/>
              <a:cs typeface="Arial"/>
            </a:rPr>
            <a:pPr algn="ctr" rtl="0">
              <a:defRPr sz="1000"/>
            </a:pPr>
            <a:t>60.0417</a:t>
          </a:fld>
          <a:endParaRPr lang="en-US" sz="1000" b="0" i="0" strike="noStrike">
            <a:solidFill>
              <a:srgbClr val="000000"/>
            </a:solidFill>
            <a:latin typeface="Arial"/>
            <a:cs typeface="Arial"/>
          </a:endParaRPr>
        </a:p>
      </cdr:txBody>
    </cdr:sp>
  </cdr:relSizeAnchor>
  <cdr:relSizeAnchor xmlns:cdr="http://schemas.openxmlformats.org/drawingml/2006/chartDrawing">
    <cdr:from>
      <cdr:x>0.7054</cdr:x>
      <cdr:y>0.75482</cdr:y>
    </cdr:from>
    <cdr:to>
      <cdr:x>0.7644</cdr:x>
      <cdr:y>0.78882</cdr:y>
    </cdr:to>
    <cdr:sp macro="" textlink="Evaluation!$AM$10">
      <cdr:nvSpPr>
        <cdr:cNvPr id="750617" name="Text Box 25"/>
        <cdr:cNvSpPr txBox="1">
          <a:spLocks xmlns:a="http://schemas.openxmlformats.org/drawingml/2006/main" noChangeArrowheads="1" noTextEdit="1"/>
        </cdr:cNvSpPr>
      </cdr:nvSpPr>
      <cdr:spPr bwMode="auto">
        <a:xfrm xmlns:a="http://schemas.openxmlformats.org/drawingml/2006/main">
          <a:off x="6671858" y="5140607"/>
          <a:ext cx="558041" cy="231553"/>
        </a:xfrm>
        <a:prstGeom xmlns:a="http://schemas.openxmlformats.org/drawingml/2006/main" prst="rect">
          <a:avLst/>
        </a:prstGeom>
        <a:solidFill xmlns:a="http://schemas.openxmlformats.org/drawingml/2006/main">
          <a:srgbClr val="00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FFD26B9-4A3D-43A5-86A2-0A3238617E01}" type="TxLink">
            <a:rPr lang="en-US" sz="1100" b="0" i="0" u="none" strike="noStrike">
              <a:solidFill>
                <a:srgbClr val="000000"/>
              </a:solidFill>
              <a:latin typeface="Calibri"/>
              <a:cs typeface="Arial"/>
            </a:rPr>
            <a:pPr algn="ctr" rtl="0">
              <a:defRPr sz="1000"/>
            </a:pPr>
            <a:t>-413.862</a:t>
          </a:fld>
          <a:endParaRPr lang="en-US" sz="1000" b="0" i="0" strike="noStrike">
            <a:solidFill>
              <a:srgbClr val="000000"/>
            </a:solidFill>
            <a:latin typeface="Arial"/>
            <a:cs typeface="Arial"/>
          </a:endParaRPr>
        </a:p>
      </cdr:txBody>
    </cdr:sp>
  </cdr:relSizeAnchor>
  <cdr:relSizeAnchor xmlns:cdr="http://schemas.openxmlformats.org/drawingml/2006/chartDrawing">
    <cdr:from>
      <cdr:x>0.40875</cdr:x>
      <cdr:y>0.20851</cdr:y>
    </cdr:from>
    <cdr:to>
      <cdr:x>0.471</cdr:x>
      <cdr:y>0.24051</cdr:y>
    </cdr:to>
    <cdr:sp macro="" textlink="Evaluation!$X$6">
      <cdr:nvSpPr>
        <cdr:cNvPr id="750618" name="Text Box 26"/>
        <cdr:cNvSpPr txBox="1">
          <a:spLocks xmlns:a="http://schemas.openxmlformats.org/drawingml/2006/main" noChangeArrowheads="1" noTextEdit="1"/>
        </cdr:cNvSpPr>
      </cdr:nvSpPr>
      <cdr:spPr bwMode="auto">
        <a:xfrm xmlns:a="http://schemas.openxmlformats.org/drawingml/2006/main">
          <a:off x="3866090" y="1420058"/>
          <a:ext cx="588781" cy="217932"/>
        </a:xfrm>
        <a:prstGeom xmlns:a="http://schemas.openxmlformats.org/drawingml/2006/main" prst="rect">
          <a:avLst/>
        </a:prstGeom>
        <a:solidFill xmlns:a="http://schemas.openxmlformats.org/drawingml/2006/main">
          <a:srgbClr val="FF9900"/>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2E0651-6F6D-4227-BD6C-1880F6D6FA82}" type="TxLink">
            <a:rPr lang="en-US" sz="1100" b="0" i="0" u="none" strike="noStrike">
              <a:solidFill>
                <a:srgbClr val="000000"/>
              </a:solidFill>
              <a:latin typeface="Calibri"/>
              <a:cs typeface="Arial"/>
            </a:rPr>
            <a:pPr algn="ctr" rtl="0">
              <a:defRPr sz="1000"/>
            </a:pPr>
            <a:t>-307.7</a:t>
          </a:fld>
          <a:endParaRPr lang="en-US" sz="1000" b="0" i="0" strike="noStrike">
            <a:solidFill>
              <a:srgbClr val="000000"/>
            </a:solidFill>
            <a:latin typeface="Arial"/>
            <a:cs typeface="Arial"/>
          </a:endParaRPr>
        </a:p>
      </cdr:txBody>
    </cdr:sp>
  </cdr:relSizeAnchor>
  <cdr:relSizeAnchor xmlns:cdr="http://schemas.openxmlformats.org/drawingml/2006/chartDrawing">
    <cdr:from>
      <cdr:x>0.471</cdr:x>
      <cdr:y>0.20797</cdr:y>
    </cdr:from>
    <cdr:to>
      <cdr:x>0.56675</cdr:x>
      <cdr:y>0.24022</cdr:y>
    </cdr:to>
    <cdr:sp macro="" textlink="">
      <cdr:nvSpPr>
        <cdr:cNvPr id="750621" name="Text Box 29"/>
        <cdr:cNvSpPr txBox="1">
          <a:spLocks xmlns:a="http://schemas.openxmlformats.org/drawingml/2006/main" noChangeArrowheads="1"/>
        </cdr:cNvSpPr>
      </cdr:nvSpPr>
      <cdr:spPr bwMode="auto">
        <a:xfrm xmlns:a="http://schemas.openxmlformats.org/drawingml/2006/main">
          <a:off x="4454871" y="1416332"/>
          <a:ext cx="905635" cy="219634"/>
        </a:xfrm>
        <a:prstGeom xmlns:a="http://schemas.openxmlformats.org/drawingml/2006/main" prst="rect">
          <a:avLst/>
        </a:prstGeom>
        <a:solidFill xmlns:a="http://schemas.openxmlformats.org/drawingml/2006/main">
          <a:srgbClr val="FF9900"/>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0.70196</cdr:x>
      <cdr:y>0.58734</cdr:y>
    </cdr:from>
    <cdr:to>
      <cdr:x>0.78796</cdr:x>
      <cdr:y>0.62034</cdr:y>
    </cdr:to>
    <cdr:sp macro="" textlink="">
      <cdr:nvSpPr>
        <cdr:cNvPr id="750622" name="Text Box 30"/>
        <cdr:cNvSpPr txBox="1">
          <a:spLocks xmlns:a="http://schemas.openxmlformats.org/drawingml/2006/main" noChangeArrowheads="1"/>
        </cdr:cNvSpPr>
      </cdr:nvSpPr>
      <cdr:spPr bwMode="auto">
        <a:xfrm xmlns:a="http://schemas.openxmlformats.org/drawingml/2006/main">
          <a:off x="6639349" y="4000000"/>
          <a:ext cx="813416" cy="224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MW/0.1 Hz</a:t>
          </a:r>
        </a:p>
      </cdr:txBody>
    </cdr:sp>
  </cdr:relSizeAnchor>
  <cdr:relSizeAnchor xmlns:cdr="http://schemas.openxmlformats.org/drawingml/2006/chartDrawing">
    <cdr:from>
      <cdr:x>0.40875</cdr:x>
      <cdr:y>0.17902</cdr:y>
    </cdr:from>
    <cdr:to>
      <cdr:x>0.56675</cdr:x>
      <cdr:y>0.20699</cdr:y>
    </cdr:to>
    <cdr:sp macro="" textlink="">
      <cdr:nvSpPr>
        <cdr:cNvPr id="750625" name="Text Box 33"/>
        <cdr:cNvSpPr txBox="1">
          <a:spLocks xmlns:a="http://schemas.openxmlformats.org/drawingml/2006/main" noChangeArrowheads="1"/>
        </cdr:cNvSpPr>
      </cdr:nvSpPr>
      <cdr:spPr bwMode="auto">
        <a:xfrm xmlns:a="http://schemas.openxmlformats.org/drawingml/2006/main">
          <a:off x="3866090" y="1219200"/>
          <a:ext cx="1494416" cy="190500"/>
        </a:xfrm>
        <a:prstGeom xmlns:a="http://schemas.openxmlformats.org/drawingml/2006/main" prst="rect">
          <a:avLst/>
        </a:prstGeom>
        <a:solidFill xmlns:a="http://schemas.openxmlformats.org/drawingml/2006/main">
          <a:srgbClr val="FF9900"/>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strike="noStrike">
              <a:solidFill>
                <a:srgbClr val="000000"/>
              </a:solidFill>
              <a:latin typeface="Arial"/>
              <a:cs typeface="Arial"/>
            </a:rPr>
            <a:t>FR @ Value C</a:t>
          </a:r>
        </a:p>
      </cdr:txBody>
    </cdr:sp>
  </cdr:relSizeAnchor>
  <cdr:relSizeAnchor xmlns:cdr="http://schemas.openxmlformats.org/drawingml/2006/chartDrawing">
    <cdr:from>
      <cdr:x>0.76481</cdr:x>
      <cdr:y>0.75805</cdr:y>
    </cdr:from>
    <cdr:to>
      <cdr:x>0.91339</cdr:x>
      <cdr:y>0.78881</cdr:y>
    </cdr:to>
    <cdr:sp macro="" textlink="">
      <cdr:nvSpPr>
        <cdr:cNvPr id="750626" name="Text Box 34"/>
        <cdr:cNvSpPr txBox="1">
          <a:spLocks xmlns:a="http://schemas.openxmlformats.org/drawingml/2006/main" noChangeArrowheads="1"/>
        </cdr:cNvSpPr>
      </cdr:nvSpPr>
      <cdr:spPr bwMode="auto">
        <a:xfrm xmlns:a="http://schemas.openxmlformats.org/drawingml/2006/main">
          <a:off x="7233834" y="5162611"/>
          <a:ext cx="1405342" cy="209490"/>
        </a:xfrm>
        <a:prstGeom xmlns:a="http://schemas.openxmlformats.org/drawingml/2006/main" prst="rect">
          <a:avLst/>
        </a:prstGeom>
        <a:solidFill xmlns:a="http://schemas.openxmlformats.org/drawingml/2006/main">
          <a:srgbClr val="00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FR @ Value B 20 to 52</a:t>
          </a:r>
        </a:p>
      </cdr:txBody>
    </cdr:sp>
  </cdr:relSizeAnchor>
  <cdr:relSizeAnchor xmlns:cdr="http://schemas.openxmlformats.org/drawingml/2006/chartDrawing">
    <cdr:from>
      <cdr:x>0.38268</cdr:x>
      <cdr:y>0.22657</cdr:y>
    </cdr:from>
    <cdr:to>
      <cdr:x>0.4149</cdr:x>
      <cdr:y>0.23776</cdr:y>
    </cdr:to>
    <cdr:sp macro="" textlink="">
      <cdr:nvSpPr>
        <cdr:cNvPr id="750628" name="Line 36"/>
        <cdr:cNvSpPr>
          <a:spLocks xmlns:a="http://schemas.openxmlformats.org/drawingml/2006/main" noChangeShapeType="1"/>
        </cdr:cNvSpPr>
      </cdr:nvSpPr>
      <cdr:spPr bwMode="auto">
        <a:xfrm xmlns:a="http://schemas.openxmlformats.org/drawingml/2006/main" flipH="1">
          <a:off x="3619498" y="1543050"/>
          <a:ext cx="304801" cy="762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0.2242</cdr:x>
      <cdr:y>0.23491</cdr:y>
    </cdr:from>
    <cdr:to>
      <cdr:x>0.33074</cdr:x>
      <cdr:y>0.27732</cdr:y>
    </cdr:to>
    <cdr:sp macro="" textlink="Evaluation!$X$2">
      <cdr:nvSpPr>
        <cdr:cNvPr id="24" name="TextBox 23"/>
        <cdr:cNvSpPr txBox="1"/>
      </cdr:nvSpPr>
      <cdr:spPr>
        <a:xfrm xmlns:a="http://schemas.openxmlformats.org/drawingml/2006/main">
          <a:off x="1924051" y="1371600"/>
          <a:ext cx="914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082DC4-71CF-4DC7-BF04-C254A46D9D5C}" type="TxLink">
            <a:rPr lang="en-US" sz="1100" b="0" i="0" u="none" strike="noStrike">
              <a:solidFill>
                <a:srgbClr val="000000"/>
              </a:solidFill>
              <a:latin typeface="Calibri"/>
            </a:rPr>
            <a:pPr/>
            <a:t>60.0390</a:t>
          </a:fld>
          <a:endParaRPr lang="en-US" sz="1100"/>
        </a:p>
      </cdr:txBody>
    </cdr:sp>
  </cdr:relSizeAnchor>
  <cdr:relSizeAnchor xmlns:cdr="http://schemas.openxmlformats.org/drawingml/2006/chartDrawing">
    <cdr:from>
      <cdr:x>0.13541</cdr:x>
      <cdr:y>0.23491</cdr:y>
    </cdr:from>
    <cdr:to>
      <cdr:x>0.22642</cdr:x>
      <cdr:y>0.2708</cdr:y>
    </cdr:to>
    <cdr:sp macro="" textlink="">
      <cdr:nvSpPr>
        <cdr:cNvPr id="25" name="TextBox 24"/>
        <cdr:cNvSpPr txBox="1"/>
      </cdr:nvSpPr>
      <cdr:spPr>
        <a:xfrm xmlns:a="http://schemas.openxmlformats.org/drawingml/2006/main">
          <a:off x="1162050" y="1371600"/>
          <a:ext cx="7810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t>F</a:t>
          </a:r>
          <a:r>
            <a:rPr lang="en-US" sz="1000"/>
            <a:t>PointA</a:t>
          </a:r>
          <a:endParaRPr lang="en-US" sz="1100"/>
        </a:p>
      </cdr:txBody>
    </cdr:sp>
  </cdr:relSizeAnchor>
  <cdr:relSizeAnchor xmlns:cdr="http://schemas.openxmlformats.org/drawingml/2006/chartDrawing">
    <cdr:from>
      <cdr:x>0.15436</cdr:x>
      <cdr:y>0.18901</cdr:y>
    </cdr:from>
    <cdr:to>
      <cdr:x>0.24537</cdr:x>
      <cdr:y>0.2249</cdr:y>
    </cdr:to>
    <cdr:sp macro="" textlink="">
      <cdr:nvSpPr>
        <cdr:cNvPr id="26" name="TextBox 1"/>
        <cdr:cNvSpPr txBox="1"/>
      </cdr:nvSpPr>
      <cdr:spPr>
        <a:xfrm xmlns:a="http://schemas.openxmlformats.org/drawingml/2006/main">
          <a:off x="1459990" y="1287243"/>
          <a:ext cx="860802" cy="244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t>A Value</a:t>
          </a:r>
        </a:p>
      </cdr:txBody>
    </cdr:sp>
  </cdr:relSizeAnchor>
  <cdr:relSizeAnchor xmlns:cdr="http://schemas.openxmlformats.org/drawingml/2006/chartDrawing">
    <cdr:from>
      <cdr:x>0.30966</cdr:x>
      <cdr:y>0.16364</cdr:y>
    </cdr:from>
    <cdr:to>
      <cdr:x>0.35851</cdr:x>
      <cdr:y>0.25775</cdr:y>
    </cdr:to>
    <cdr:sp macro="" textlink="">
      <cdr:nvSpPr>
        <cdr:cNvPr id="27" name="Line 35"/>
        <cdr:cNvSpPr>
          <a:spLocks xmlns:a="http://schemas.openxmlformats.org/drawingml/2006/main" noChangeShapeType="1"/>
        </cdr:cNvSpPr>
      </cdr:nvSpPr>
      <cdr:spPr bwMode="auto">
        <a:xfrm xmlns:a="http://schemas.openxmlformats.org/drawingml/2006/main" flipV="1">
          <a:off x="2928864" y="1114425"/>
          <a:ext cx="462035" cy="640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0.66512</cdr:x>
      <cdr:y>0.55537</cdr:y>
    </cdr:from>
    <cdr:to>
      <cdr:x>0.7432</cdr:x>
      <cdr:y>0.58322</cdr:y>
    </cdr:to>
    <cdr:sp macro="" textlink="">
      <cdr:nvSpPr>
        <cdr:cNvPr id="28" name="TextBox 1"/>
        <cdr:cNvSpPr txBox="1"/>
      </cdr:nvSpPr>
      <cdr:spPr>
        <a:xfrm xmlns:a="http://schemas.openxmlformats.org/drawingml/2006/main">
          <a:off x="6290923" y="3782250"/>
          <a:ext cx="738528" cy="1896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B Value</a:t>
          </a:r>
        </a:p>
      </cdr:txBody>
    </cdr:sp>
  </cdr:relSizeAnchor>
  <cdr:relSizeAnchor xmlns:cdr="http://schemas.openxmlformats.org/drawingml/2006/chartDrawing">
    <cdr:from>
      <cdr:x>0.42389</cdr:x>
      <cdr:y>0.57936</cdr:y>
    </cdr:from>
    <cdr:to>
      <cdr:x>0.5149</cdr:x>
      <cdr:y>0.61524</cdr:y>
    </cdr:to>
    <cdr:sp macro="" textlink="">
      <cdr:nvSpPr>
        <cdr:cNvPr id="29" name="TextBox 1"/>
        <cdr:cNvSpPr txBox="1"/>
      </cdr:nvSpPr>
      <cdr:spPr>
        <a:xfrm xmlns:a="http://schemas.openxmlformats.org/drawingml/2006/main">
          <a:off x="4009285" y="3945671"/>
          <a:ext cx="860802" cy="24435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C Value</a:t>
          </a:r>
        </a:p>
      </cdr:txBody>
    </cdr:sp>
  </cdr:relSizeAnchor>
  <cdr:relSizeAnchor xmlns:cdr="http://schemas.openxmlformats.org/drawingml/2006/chartDrawing">
    <cdr:from>
      <cdr:x>0.20977</cdr:x>
      <cdr:y>0.68026</cdr:y>
    </cdr:from>
    <cdr:to>
      <cdr:x>0.33074</cdr:x>
      <cdr:y>0.72268</cdr:y>
    </cdr:to>
    <cdr:sp macro="" textlink="Evaluation!$X$12">
      <cdr:nvSpPr>
        <cdr:cNvPr id="39" name="TextBox 1"/>
        <cdr:cNvSpPr txBox="1"/>
      </cdr:nvSpPr>
      <cdr:spPr>
        <a:xfrm xmlns:a="http://schemas.openxmlformats.org/drawingml/2006/main">
          <a:off x="1800225" y="3971925"/>
          <a:ext cx="10382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fld id="{CECB9B46-1DAA-42E9-863A-B45A638A732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0.18757</cdr:x>
      <cdr:y>0.64274</cdr:y>
    </cdr:from>
    <cdr:to>
      <cdr:x>0.30411</cdr:x>
      <cdr:y>0.68515</cdr:y>
    </cdr:to>
    <cdr:sp macro="" textlink="Evaluation!$X$11">
      <cdr:nvSpPr>
        <cdr:cNvPr id="40" name="TextBox 1"/>
        <cdr:cNvSpPr txBox="1"/>
      </cdr:nvSpPr>
      <cdr:spPr>
        <a:xfrm xmlns:a="http://schemas.openxmlformats.org/drawingml/2006/main">
          <a:off x="1609724" y="3752850"/>
          <a:ext cx="100012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699909CD-56EA-4048-B183-2BC8ED0C7335}"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0.18646</cdr:x>
      <cdr:y>0.60359</cdr:y>
    </cdr:from>
    <cdr:to>
      <cdr:x>0.32741</cdr:x>
      <cdr:y>0.646</cdr:y>
    </cdr:to>
    <cdr:sp macro="" textlink="Evaluation!$X$10">
      <cdr:nvSpPr>
        <cdr:cNvPr id="41" name="TextBox 1"/>
        <cdr:cNvSpPr txBox="1"/>
      </cdr:nvSpPr>
      <cdr:spPr>
        <a:xfrm xmlns:a="http://schemas.openxmlformats.org/drawingml/2006/main">
          <a:off x="1600204" y="3524256"/>
          <a:ext cx="1209671" cy="247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4EFD916-102F-4244-8CB5-C4047B50E504}" type="TxLink">
            <a:rPr lang="en-US" sz="1100" b="0" i="0" u="none" strike="noStrike">
              <a:solidFill>
                <a:srgbClr val="000000"/>
              </a:solidFill>
              <a:latin typeface="Calibri"/>
            </a:rPr>
            <a:pPr algn="l"/>
            <a:t> </a:t>
          </a:fld>
          <a:endParaRPr lang="en-US" sz="1100"/>
        </a:p>
      </cdr:txBody>
    </cdr:sp>
  </cdr:relSizeAnchor>
  <cdr:relSizeAnchor xmlns:cdr="http://schemas.openxmlformats.org/drawingml/2006/chartDrawing">
    <cdr:from>
      <cdr:x>0.23852</cdr:x>
      <cdr:y>0.76812</cdr:y>
    </cdr:from>
    <cdr:to>
      <cdr:x>0.32953</cdr:x>
      <cdr:y>0.80401</cdr:y>
    </cdr:to>
    <cdr:sp macro="" textlink="">
      <cdr:nvSpPr>
        <cdr:cNvPr id="45" name="TextBox 1"/>
        <cdr:cNvSpPr txBox="1"/>
      </cdr:nvSpPr>
      <cdr:spPr>
        <a:xfrm xmlns:a="http://schemas.openxmlformats.org/drawingml/2006/main">
          <a:off x="2255972" y="5231177"/>
          <a:ext cx="860802" cy="244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100"/>
            <a:t>T</a:t>
          </a:r>
          <a:r>
            <a:rPr lang="en-US" sz="1000"/>
            <a:t>ZERO</a:t>
          </a:r>
          <a:endParaRPr lang="en-US" sz="1100"/>
        </a:p>
      </cdr:txBody>
    </cdr:sp>
  </cdr:relSizeAnchor>
  <cdr:relSizeAnchor xmlns:cdr="http://schemas.openxmlformats.org/drawingml/2006/chartDrawing">
    <cdr:from>
      <cdr:x>0.31854</cdr:x>
      <cdr:y>0.78303</cdr:y>
    </cdr:from>
    <cdr:to>
      <cdr:x>0.36556</cdr:x>
      <cdr:y>0.81259</cdr:y>
    </cdr:to>
    <cdr:sp macro="" textlink="">
      <cdr:nvSpPr>
        <cdr:cNvPr id="46" name="Line 35"/>
        <cdr:cNvSpPr>
          <a:spLocks xmlns:a="http://schemas.openxmlformats.org/drawingml/2006/main" noChangeShapeType="1"/>
        </cdr:cNvSpPr>
      </cdr:nvSpPr>
      <cdr:spPr bwMode="auto">
        <a:xfrm xmlns:a="http://schemas.openxmlformats.org/drawingml/2006/main">
          <a:off x="3012855" y="5332728"/>
          <a:ext cx="444720" cy="2012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dr:relSizeAnchor xmlns:cdr="http://schemas.openxmlformats.org/drawingml/2006/chartDrawing">
    <cdr:from>
      <cdr:x>0.76435</cdr:x>
      <cdr:y>0.63077</cdr:y>
    </cdr:from>
    <cdr:to>
      <cdr:x>0.91293</cdr:x>
      <cdr:y>0.66153</cdr:y>
    </cdr:to>
    <cdr:sp macro="" textlink="">
      <cdr:nvSpPr>
        <cdr:cNvPr id="47" name="Text Box 34"/>
        <cdr:cNvSpPr txBox="1">
          <a:spLocks xmlns:a="http://schemas.openxmlformats.org/drawingml/2006/main" noChangeArrowheads="1"/>
        </cdr:cNvSpPr>
      </cdr:nvSpPr>
      <cdr:spPr bwMode="auto">
        <a:xfrm xmlns:a="http://schemas.openxmlformats.org/drawingml/2006/main">
          <a:off x="7229475" y="4295775"/>
          <a:ext cx="1405342" cy="209490"/>
        </a:xfrm>
        <a:prstGeom xmlns:a="http://schemas.openxmlformats.org/drawingml/2006/main" prst="rect">
          <a:avLst/>
        </a:prstGeom>
        <a:solidFill xmlns:a="http://schemas.openxmlformats.org/drawingml/2006/main">
          <a:srgbClr val="CC66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12 to 24</a:t>
          </a:r>
        </a:p>
      </cdr:txBody>
    </cdr:sp>
  </cdr:relSizeAnchor>
  <cdr:relSizeAnchor xmlns:cdr="http://schemas.openxmlformats.org/drawingml/2006/chartDrawing">
    <cdr:from>
      <cdr:x>0.76334</cdr:x>
      <cdr:y>0.69371</cdr:y>
    </cdr:from>
    <cdr:to>
      <cdr:x>0.91193</cdr:x>
      <cdr:y>0.72447</cdr:y>
    </cdr:to>
    <cdr:sp macro="" textlink="">
      <cdr:nvSpPr>
        <cdr:cNvPr id="48" name="Text Box 34"/>
        <cdr:cNvSpPr txBox="1">
          <a:spLocks xmlns:a="http://schemas.openxmlformats.org/drawingml/2006/main" noChangeArrowheads="1"/>
        </cdr:cNvSpPr>
      </cdr:nvSpPr>
      <cdr:spPr bwMode="auto">
        <a:xfrm xmlns:a="http://schemas.openxmlformats.org/drawingml/2006/main">
          <a:off x="7219950" y="4724400"/>
          <a:ext cx="1405342" cy="209490"/>
        </a:xfrm>
        <a:prstGeom xmlns:a="http://schemas.openxmlformats.org/drawingml/2006/main" prst="rect">
          <a:avLst/>
        </a:prstGeom>
        <a:solidFill xmlns:a="http://schemas.openxmlformats.org/drawingml/2006/main">
          <a:schemeClr val="accent4">
            <a:lumMod val="75000"/>
          </a:scheme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20 to 40</a:t>
          </a:r>
        </a:p>
      </cdr:txBody>
    </cdr:sp>
  </cdr:relSizeAnchor>
  <cdr:relSizeAnchor xmlns:cdr="http://schemas.openxmlformats.org/drawingml/2006/chartDrawing">
    <cdr:from>
      <cdr:x>0.76435</cdr:x>
      <cdr:y>0.66014</cdr:y>
    </cdr:from>
    <cdr:to>
      <cdr:x>0.91293</cdr:x>
      <cdr:y>0.6909</cdr:y>
    </cdr:to>
    <cdr:sp macro="" textlink="">
      <cdr:nvSpPr>
        <cdr:cNvPr id="49" name="Text Box 34"/>
        <cdr:cNvSpPr txBox="1">
          <a:spLocks xmlns:a="http://schemas.openxmlformats.org/drawingml/2006/main" noChangeArrowheads="1"/>
        </cdr:cNvSpPr>
      </cdr:nvSpPr>
      <cdr:spPr bwMode="auto">
        <a:xfrm xmlns:a="http://schemas.openxmlformats.org/drawingml/2006/main">
          <a:off x="7229475" y="4495800"/>
          <a:ext cx="1405342" cy="209490"/>
        </a:xfrm>
        <a:prstGeom xmlns:a="http://schemas.openxmlformats.org/drawingml/2006/main" prst="rect">
          <a:avLst/>
        </a:prstGeom>
        <a:solidFill xmlns:a="http://schemas.openxmlformats.org/drawingml/2006/main">
          <a:srgbClr val="C00000"/>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chemeClr val="bg1"/>
              </a:solidFill>
              <a:latin typeface="Arial"/>
              <a:cs typeface="Arial"/>
            </a:rPr>
            <a:t>FR @ Value B 18 to 30</a:t>
          </a:r>
        </a:p>
      </cdr:txBody>
    </cdr:sp>
  </cdr:relSizeAnchor>
  <cdr:relSizeAnchor xmlns:cdr="http://schemas.openxmlformats.org/drawingml/2006/chartDrawing">
    <cdr:from>
      <cdr:x>0.76234</cdr:x>
      <cdr:y>0.72587</cdr:y>
    </cdr:from>
    <cdr:to>
      <cdr:x>0.91092</cdr:x>
      <cdr:y>0.75663</cdr:y>
    </cdr:to>
    <cdr:sp macro="" textlink="">
      <cdr:nvSpPr>
        <cdr:cNvPr id="50" name="Text Box 34"/>
        <cdr:cNvSpPr txBox="1">
          <a:spLocks xmlns:a="http://schemas.openxmlformats.org/drawingml/2006/main" noChangeArrowheads="1"/>
        </cdr:cNvSpPr>
      </cdr:nvSpPr>
      <cdr:spPr bwMode="auto">
        <a:xfrm xmlns:a="http://schemas.openxmlformats.org/drawingml/2006/main">
          <a:off x="7210425" y="4943475"/>
          <a:ext cx="1405342" cy="209490"/>
        </a:xfrm>
        <a:prstGeom xmlns:a="http://schemas.openxmlformats.org/drawingml/2006/main" prst="rect">
          <a:avLst/>
        </a:prstGeom>
        <a:solidFill xmlns:a="http://schemas.openxmlformats.org/drawingml/2006/main">
          <a:schemeClr val="accent6"/>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strike="noStrike">
              <a:solidFill>
                <a:srgbClr val="000000"/>
              </a:solidFill>
              <a:latin typeface="Arial"/>
              <a:cs typeface="Arial"/>
            </a:rPr>
            <a:t>FR @ Value B 18 to 52</a:t>
          </a:r>
        </a:p>
      </cdr:txBody>
    </cdr:sp>
  </cdr:relSizeAnchor>
  <cdr:relSizeAnchor xmlns:cdr="http://schemas.openxmlformats.org/drawingml/2006/chartDrawing">
    <cdr:from>
      <cdr:x>0.6435</cdr:x>
      <cdr:y>0.62797</cdr:y>
    </cdr:from>
    <cdr:to>
      <cdr:x>0.70425</cdr:x>
      <cdr:y>0.66022</cdr:y>
    </cdr:to>
    <cdr:sp macro="" textlink="Evaluation!$AD$9">
      <cdr:nvSpPr>
        <cdr:cNvPr id="51" name="Text Box 23"/>
        <cdr:cNvSpPr txBox="1">
          <a:spLocks xmlns:a="http://schemas.openxmlformats.org/drawingml/2006/main" noChangeArrowheads="1" noTextEdit="1"/>
        </cdr:cNvSpPr>
      </cdr:nvSpPr>
      <cdr:spPr bwMode="auto">
        <a:xfrm xmlns:a="http://schemas.openxmlformats.org/drawingml/2006/main">
          <a:off x="6086475" y="4276725"/>
          <a:ext cx="574593" cy="219634"/>
        </a:xfrm>
        <a:prstGeom xmlns:a="http://schemas.openxmlformats.org/drawingml/2006/main" prst="rect">
          <a:avLst/>
        </a:prstGeom>
        <a:solidFill xmlns:a="http://schemas.openxmlformats.org/drawingml/2006/main">
          <a:schemeClr val="accent5">
            <a:lumMod val="75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D71858F-2055-4ACE-998A-75461621ACA1}" type="TxLink">
            <a:rPr lang="en-US" sz="1100" b="0" i="0" u="none" strike="noStrike">
              <a:solidFill>
                <a:schemeClr val="bg1"/>
              </a:solidFill>
              <a:latin typeface="Calibri"/>
              <a:cs typeface="Arial"/>
            </a:rPr>
            <a:pPr algn="ctr" rtl="0">
              <a:defRPr sz="1000"/>
            </a:pPr>
            <a:t>59.8823</a:t>
          </a:fld>
          <a:endParaRPr lang="en-US" sz="1000" b="0" i="0" strike="noStrike">
            <a:solidFill>
              <a:schemeClr val="bg1"/>
            </a:solidFill>
            <a:latin typeface="Arial"/>
            <a:cs typeface="Arial"/>
          </a:endParaRPr>
        </a:p>
      </cdr:txBody>
    </cdr:sp>
  </cdr:relSizeAnchor>
  <cdr:relSizeAnchor xmlns:cdr="http://schemas.openxmlformats.org/drawingml/2006/chartDrawing">
    <cdr:from>
      <cdr:x>0.70594</cdr:x>
      <cdr:y>0.63077</cdr:y>
    </cdr:from>
    <cdr:to>
      <cdr:x>0.76669</cdr:x>
      <cdr:y>0.66302</cdr:y>
    </cdr:to>
    <cdr:sp macro="" textlink="Evaluation!$AE$10">
      <cdr:nvSpPr>
        <cdr:cNvPr id="52" name="Text Box 23"/>
        <cdr:cNvSpPr txBox="1">
          <a:spLocks xmlns:a="http://schemas.openxmlformats.org/drawingml/2006/main" noChangeArrowheads="1" noTextEdit="1"/>
        </cdr:cNvSpPr>
      </cdr:nvSpPr>
      <cdr:spPr bwMode="auto">
        <a:xfrm xmlns:a="http://schemas.openxmlformats.org/drawingml/2006/main">
          <a:off x="6677025" y="4295775"/>
          <a:ext cx="574593" cy="219634"/>
        </a:xfrm>
        <a:prstGeom xmlns:a="http://schemas.openxmlformats.org/drawingml/2006/main" prst="rect">
          <a:avLst/>
        </a:prstGeom>
        <a:solidFill xmlns:a="http://schemas.openxmlformats.org/drawingml/2006/main">
          <a:srgbClr val="CC66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F358993-C745-4A01-AE0B-B358431F8783}" type="TxLink">
            <a:rPr lang="en-US" sz="1100" b="0" i="0" u="none" strike="noStrike">
              <a:solidFill>
                <a:schemeClr val="bg1"/>
              </a:solidFill>
              <a:latin typeface="Calibri"/>
              <a:cs typeface="Arial"/>
            </a:rPr>
            <a:pPr algn="ctr" rtl="0">
              <a:defRPr sz="1000"/>
            </a:pPr>
            <a:t>-397.436</a:t>
          </a:fld>
          <a:endParaRPr lang="en-US" sz="1000" b="0" i="0" strike="noStrike">
            <a:solidFill>
              <a:schemeClr val="bg1"/>
            </a:solidFill>
            <a:latin typeface="Arial"/>
            <a:cs typeface="Arial"/>
          </a:endParaRPr>
        </a:p>
      </cdr:txBody>
    </cdr:sp>
  </cdr:relSizeAnchor>
  <cdr:relSizeAnchor xmlns:cdr="http://schemas.openxmlformats.org/drawingml/2006/chartDrawing">
    <cdr:from>
      <cdr:x>0.70393</cdr:x>
      <cdr:y>0.66014</cdr:y>
    </cdr:from>
    <cdr:to>
      <cdr:x>0.76468</cdr:x>
      <cdr:y>0.69239</cdr:y>
    </cdr:to>
    <cdr:sp macro="" textlink="Evaluation!$AG$10">
      <cdr:nvSpPr>
        <cdr:cNvPr id="53" name="Text Box 23"/>
        <cdr:cNvSpPr txBox="1">
          <a:spLocks xmlns:a="http://schemas.openxmlformats.org/drawingml/2006/main" noChangeArrowheads="1" noTextEdit="1"/>
        </cdr:cNvSpPr>
      </cdr:nvSpPr>
      <cdr:spPr bwMode="auto">
        <a:xfrm xmlns:a="http://schemas.openxmlformats.org/drawingml/2006/main">
          <a:off x="6657975" y="4495800"/>
          <a:ext cx="574593" cy="219634"/>
        </a:xfrm>
        <a:prstGeom xmlns:a="http://schemas.openxmlformats.org/drawingml/2006/main" prst="rect">
          <a:avLst/>
        </a:prstGeom>
        <a:solidFill xmlns:a="http://schemas.openxmlformats.org/drawingml/2006/main">
          <a:srgbClr val="CC000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7FB63D2C-1029-4181-A8EA-6F39B4A6FD05}" type="TxLink">
            <a:rPr lang="en-US" sz="1100" b="0" i="0" u="none" strike="noStrike">
              <a:solidFill>
                <a:schemeClr val="bg1"/>
              </a:solidFill>
              <a:latin typeface="Calibri"/>
              <a:cs typeface="Arial"/>
            </a:rPr>
            <a:pPr algn="ctr" rtl="0">
              <a:defRPr sz="1000"/>
            </a:pPr>
            <a:t>-402.634</a:t>
          </a:fld>
          <a:endParaRPr lang="en-US" sz="1000" b="0" i="0" strike="noStrike">
            <a:solidFill>
              <a:schemeClr val="bg1"/>
            </a:solidFill>
            <a:latin typeface="Arial"/>
            <a:cs typeface="Arial"/>
          </a:endParaRPr>
        </a:p>
      </cdr:txBody>
    </cdr:sp>
  </cdr:relSizeAnchor>
  <cdr:relSizeAnchor xmlns:cdr="http://schemas.openxmlformats.org/drawingml/2006/chartDrawing">
    <cdr:from>
      <cdr:x>0.6425</cdr:x>
      <cdr:y>0.65874</cdr:y>
    </cdr:from>
    <cdr:to>
      <cdr:x>0.70325</cdr:x>
      <cdr:y>0.69099</cdr:y>
    </cdr:to>
    <cdr:sp macro="" textlink="Evaluation!$AF$9">
      <cdr:nvSpPr>
        <cdr:cNvPr id="54" name="Text Box 23"/>
        <cdr:cNvSpPr txBox="1">
          <a:spLocks xmlns:a="http://schemas.openxmlformats.org/drawingml/2006/main" noChangeArrowheads="1" noTextEdit="1"/>
        </cdr:cNvSpPr>
      </cdr:nvSpPr>
      <cdr:spPr bwMode="auto">
        <a:xfrm xmlns:a="http://schemas.openxmlformats.org/drawingml/2006/main">
          <a:off x="6076950" y="4486275"/>
          <a:ext cx="574593" cy="219634"/>
        </a:xfrm>
        <a:prstGeom xmlns:a="http://schemas.openxmlformats.org/drawingml/2006/main" prst="rect">
          <a:avLst/>
        </a:prstGeom>
        <a:solidFill xmlns:a="http://schemas.openxmlformats.org/drawingml/2006/main">
          <a:srgbClr val="0070C0"/>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F36E8A-102E-4BF7-83FB-6B6F6C098CE2}" type="TxLink">
            <a:rPr lang="en-US" sz="1100" b="0" i="0" u="none" strike="noStrike">
              <a:solidFill>
                <a:schemeClr val="bg1"/>
              </a:solidFill>
              <a:latin typeface="Calibri"/>
              <a:cs typeface="Arial"/>
            </a:rPr>
            <a:pPr algn="ctr" rtl="0">
              <a:defRPr sz="1000"/>
            </a:pPr>
            <a:t>59.8844</a:t>
          </a:fld>
          <a:endParaRPr lang="en-US" sz="1000" b="0" i="0" strike="noStrike">
            <a:solidFill>
              <a:schemeClr val="bg1"/>
            </a:solidFill>
            <a:latin typeface="Arial"/>
            <a:cs typeface="Arial"/>
          </a:endParaRPr>
        </a:p>
      </cdr:txBody>
    </cdr:sp>
  </cdr:relSizeAnchor>
  <cdr:relSizeAnchor xmlns:cdr="http://schemas.openxmlformats.org/drawingml/2006/chartDrawing">
    <cdr:from>
      <cdr:x>0.6435</cdr:x>
      <cdr:y>0.69231</cdr:y>
    </cdr:from>
    <cdr:to>
      <cdr:x>0.70425</cdr:x>
      <cdr:y>0.72456</cdr:y>
    </cdr:to>
    <cdr:sp macro="" textlink="Evaluation!$AH$9">
      <cdr:nvSpPr>
        <cdr:cNvPr id="55" name="Text Box 23"/>
        <cdr:cNvSpPr txBox="1">
          <a:spLocks xmlns:a="http://schemas.openxmlformats.org/drawingml/2006/main" noChangeArrowheads="1" noTextEdit="1"/>
        </cdr:cNvSpPr>
      </cdr:nvSpPr>
      <cdr:spPr bwMode="auto">
        <a:xfrm xmlns:a="http://schemas.openxmlformats.org/drawingml/2006/main">
          <a:off x="6086475" y="4714875"/>
          <a:ext cx="574593" cy="219634"/>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6978E72E-1ACB-4ED0-B7DE-5559AC4206E2}" type="TxLink">
            <a:rPr lang="en-US" sz="1100" b="0" i="0" u="none" strike="noStrike">
              <a:solidFill>
                <a:srgbClr val="000000"/>
              </a:solidFill>
              <a:latin typeface="Calibri"/>
              <a:cs typeface="Arial"/>
            </a:rPr>
            <a:pPr algn="ctr" rtl="0">
              <a:defRPr sz="1000"/>
            </a:pPr>
            <a:t>59.8887</a:t>
          </a:fld>
          <a:endParaRPr lang="en-US" sz="1000" b="0" i="0" strike="noStrike">
            <a:solidFill>
              <a:srgbClr val="000000"/>
            </a:solidFill>
            <a:latin typeface="Arial"/>
            <a:cs typeface="Arial"/>
          </a:endParaRPr>
        </a:p>
      </cdr:txBody>
    </cdr:sp>
  </cdr:relSizeAnchor>
  <cdr:relSizeAnchor xmlns:cdr="http://schemas.openxmlformats.org/drawingml/2006/chartDrawing">
    <cdr:from>
      <cdr:x>0.70493</cdr:x>
      <cdr:y>0.69091</cdr:y>
    </cdr:from>
    <cdr:to>
      <cdr:x>0.76568</cdr:x>
      <cdr:y>0.72316</cdr:y>
    </cdr:to>
    <cdr:sp macro="" textlink="Evaluation!$AI$10">
      <cdr:nvSpPr>
        <cdr:cNvPr id="56" name="Text Box 23"/>
        <cdr:cNvSpPr txBox="1">
          <a:spLocks xmlns:a="http://schemas.openxmlformats.org/drawingml/2006/main" noChangeArrowheads="1" noTextEdit="1"/>
        </cdr:cNvSpPr>
      </cdr:nvSpPr>
      <cdr:spPr bwMode="auto">
        <a:xfrm xmlns:a="http://schemas.openxmlformats.org/drawingml/2006/main">
          <a:off x="6667500" y="4705350"/>
          <a:ext cx="574593" cy="219634"/>
        </a:xfrm>
        <a:prstGeom xmlns:a="http://schemas.openxmlformats.org/drawingml/2006/main" prst="rect">
          <a:avLst/>
        </a:prstGeom>
        <a:solidFill xmlns:a="http://schemas.openxmlformats.org/drawingml/2006/main">
          <a:schemeClr val="accent4">
            <a:lumMod val="75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742718F-5EC0-409B-B8E1-77B3A43EBFC2}" type="TxLink">
            <a:rPr lang="en-US" sz="1100" b="0" i="0" u="none" strike="noStrike">
              <a:solidFill>
                <a:schemeClr val="bg1"/>
              </a:solidFill>
              <a:latin typeface="Calibri"/>
              <a:cs typeface="Arial"/>
            </a:rPr>
            <a:pPr algn="ctr" rtl="0">
              <a:defRPr sz="1000"/>
            </a:pPr>
            <a:t>-415.164</a:t>
          </a:fld>
          <a:endParaRPr lang="en-US" sz="1000" b="0" i="0" strike="noStrike">
            <a:solidFill>
              <a:schemeClr val="bg1"/>
            </a:solidFill>
            <a:latin typeface="Arial"/>
            <a:cs typeface="Arial"/>
          </a:endParaRPr>
        </a:p>
      </cdr:txBody>
    </cdr:sp>
  </cdr:relSizeAnchor>
  <cdr:relSizeAnchor xmlns:cdr="http://schemas.openxmlformats.org/drawingml/2006/chartDrawing">
    <cdr:from>
      <cdr:x>0.70292</cdr:x>
      <cdr:y>0.72448</cdr:y>
    </cdr:from>
    <cdr:to>
      <cdr:x>0.76367</cdr:x>
      <cdr:y>0.75673</cdr:y>
    </cdr:to>
    <cdr:sp macro="" textlink="Evaluation!$AK$10">
      <cdr:nvSpPr>
        <cdr:cNvPr id="57" name="Text Box 23"/>
        <cdr:cNvSpPr txBox="1">
          <a:spLocks xmlns:a="http://schemas.openxmlformats.org/drawingml/2006/main" noChangeArrowheads="1" noTextEdit="1"/>
        </cdr:cNvSpPr>
      </cdr:nvSpPr>
      <cdr:spPr bwMode="auto">
        <a:xfrm xmlns:a="http://schemas.openxmlformats.org/drawingml/2006/main">
          <a:off x="6648450" y="4933950"/>
          <a:ext cx="574593" cy="219634"/>
        </a:xfrm>
        <a:prstGeom xmlns:a="http://schemas.openxmlformats.org/drawingml/2006/main" prst="rect">
          <a:avLst/>
        </a:prstGeom>
        <a:solidFill xmlns:a="http://schemas.openxmlformats.org/drawingml/2006/main">
          <a:schemeClr val="accent6"/>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EF86B238-154B-41F9-93E4-3B4984F2870A}" type="TxLink">
            <a:rPr lang="en-US" sz="1100" b="0" i="0" u="none" strike="noStrike">
              <a:solidFill>
                <a:srgbClr val="000000"/>
              </a:solidFill>
              <a:latin typeface="Calibri"/>
              <a:cs typeface="Arial"/>
            </a:rPr>
            <a:pPr algn="ctr" rtl="0">
              <a:defRPr sz="1000"/>
            </a:pPr>
            <a:t>-411.959</a:t>
          </a:fld>
          <a:endParaRPr lang="en-US" sz="1000" b="0" i="0" strike="noStrike">
            <a:solidFill>
              <a:srgbClr val="000000"/>
            </a:solidFill>
            <a:latin typeface="Arial"/>
            <a:cs typeface="Arial"/>
          </a:endParaRPr>
        </a:p>
      </cdr:txBody>
    </cdr:sp>
  </cdr:relSizeAnchor>
  <cdr:relSizeAnchor xmlns:cdr="http://schemas.openxmlformats.org/drawingml/2006/chartDrawing">
    <cdr:from>
      <cdr:x>0.6425</cdr:x>
      <cdr:y>0.72448</cdr:y>
    </cdr:from>
    <cdr:to>
      <cdr:x>0.70325</cdr:x>
      <cdr:y>0.75673</cdr:y>
    </cdr:to>
    <cdr:sp macro="" textlink="Evaluation!$AJ$9">
      <cdr:nvSpPr>
        <cdr:cNvPr id="58" name="Text Box 23"/>
        <cdr:cNvSpPr txBox="1">
          <a:spLocks xmlns:a="http://schemas.openxmlformats.org/drawingml/2006/main" noChangeArrowheads="1" noTextEdit="1"/>
        </cdr:cNvSpPr>
      </cdr:nvSpPr>
      <cdr:spPr bwMode="auto">
        <a:xfrm xmlns:a="http://schemas.openxmlformats.org/drawingml/2006/main">
          <a:off x="6076950" y="4933950"/>
          <a:ext cx="574593" cy="219634"/>
        </a:xfrm>
        <a:prstGeom xmlns:a="http://schemas.openxmlformats.org/drawingml/2006/main" prst="rect">
          <a:avLst/>
        </a:prstGeom>
        <a:solidFill xmlns:a="http://schemas.openxmlformats.org/drawingml/2006/main">
          <a:schemeClr val="tx2">
            <a:lumMod val="40000"/>
            <a:lumOff val="60000"/>
          </a:schemeClr>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59F05303-E66D-45B3-9846-A42A3716E47A}" type="TxLink">
            <a:rPr lang="en-US" sz="1100" b="0" i="0" u="none" strike="noStrike">
              <a:solidFill>
                <a:srgbClr val="000000"/>
              </a:solidFill>
              <a:latin typeface="Calibri"/>
              <a:cs typeface="Arial"/>
            </a:rPr>
            <a:pPr algn="ctr" rtl="0">
              <a:defRPr sz="1000"/>
            </a:pPr>
            <a:t>59.8879</a:t>
          </a:fld>
          <a:endParaRPr lang="en-US" sz="1000" b="0" i="0" strike="noStrike">
            <a:solidFill>
              <a:srgbClr val="000000"/>
            </a:solidFill>
            <a:latin typeface="Arial"/>
            <a:cs typeface="Arial"/>
          </a:endParaRPr>
        </a:p>
      </cdr:txBody>
    </cdr:sp>
  </cdr:relSizeAnchor>
  <cdr:relSizeAnchor xmlns:cdr="http://schemas.openxmlformats.org/drawingml/2006/chartDrawing">
    <cdr:from>
      <cdr:x>0.65055</cdr:x>
      <cdr:y>0.58322</cdr:y>
    </cdr:from>
    <cdr:to>
      <cdr:x>0.69184</cdr:x>
      <cdr:y>0.62237</cdr:y>
    </cdr:to>
    <cdr:sp macro="" textlink="">
      <cdr:nvSpPr>
        <cdr:cNvPr id="59" name="TextBox 1"/>
        <cdr:cNvSpPr txBox="1"/>
      </cdr:nvSpPr>
      <cdr:spPr>
        <a:xfrm xmlns:a="http://schemas.openxmlformats.org/drawingml/2006/main">
          <a:off x="6153150" y="3971925"/>
          <a:ext cx="390525" cy="2666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t>Hz</a:t>
          </a:r>
        </a:p>
      </cdr:txBody>
    </cdr:sp>
  </cdr:relSizeAnchor>
  <cdr:relSizeAnchor xmlns:cdr="http://schemas.openxmlformats.org/drawingml/2006/chartDrawing">
    <cdr:from>
      <cdr:x>0.30211</cdr:x>
      <cdr:y>0.15385</cdr:y>
    </cdr:from>
    <cdr:to>
      <cdr:x>0.32326</cdr:x>
      <cdr:y>0.2088</cdr:y>
    </cdr:to>
    <cdr:sp macro="" textlink="">
      <cdr:nvSpPr>
        <cdr:cNvPr id="60" name="Line 35"/>
        <cdr:cNvSpPr>
          <a:spLocks xmlns:a="http://schemas.openxmlformats.org/drawingml/2006/main" noChangeShapeType="1"/>
        </cdr:cNvSpPr>
      </cdr:nvSpPr>
      <cdr:spPr bwMode="auto">
        <a:xfrm xmlns:a="http://schemas.openxmlformats.org/drawingml/2006/main" flipV="1">
          <a:off x="2857500" y="1047750"/>
          <a:ext cx="200025" cy="3742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0.6121</cdr:x>
      <cdr:y>0.54114</cdr:y>
    </cdr:from>
    <cdr:to>
      <cdr:x>0.70803</cdr:x>
      <cdr:y>0.57601</cdr:y>
    </cdr:to>
    <cdr:sp macro="" textlink="Evaluation!$BL$17">
      <cdr:nvSpPr>
        <cdr:cNvPr id="6" name="TextBox 5"/>
        <cdr:cNvSpPr txBox="1"/>
      </cdr:nvSpPr>
      <cdr:spPr>
        <a:xfrm xmlns:a="http://schemas.openxmlformats.org/drawingml/2006/main">
          <a:off x="5591175" y="3695699"/>
          <a:ext cx="8763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6B5D117-0344-4ACC-97DA-5DFCA0F6E96D}" type="TxLink">
            <a:rPr lang="en-US" sz="1100" b="0" i="0" u="none" strike="noStrike">
              <a:solidFill>
                <a:srgbClr val="000000"/>
              </a:solidFill>
              <a:latin typeface="Calibri"/>
            </a:rPr>
            <a:pPr/>
            <a:t>-43.0025</a:t>
          </a:fld>
          <a:endParaRPr lang="en-US" sz="1100"/>
        </a:p>
      </cdr:txBody>
    </cdr:sp>
  </cdr:relSizeAnchor>
  <cdr:relSizeAnchor xmlns:cdr="http://schemas.openxmlformats.org/drawingml/2006/chartDrawing">
    <cdr:from>
      <cdr:x>0.80709</cdr:x>
      <cdr:y>0.53417</cdr:y>
    </cdr:from>
    <cdr:to>
      <cdr:x>0.93535</cdr:x>
      <cdr:y>0.57322</cdr:y>
    </cdr:to>
    <cdr:sp macro="" textlink="">
      <cdr:nvSpPr>
        <cdr:cNvPr id="7" name="TextBox 6"/>
        <cdr:cNvSpPr txBox="1"/>
      </cdr:nvSpPr>
      <cdr:spPr>
        <a:xfrm xmlns:a="http://schemas.openxmlformats.org/drawingml/2006/main">
          <a:off x="7372349" y="3648075"/>
          <a:ext cx="11715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12 to 24 second</a:t>
          </a:r>
        </a:p>
      </cdr:txBody>
    </cdr:sp>
  </cdr:relSizeAnchor>
  <cdr:relSizeAnchor xmlns:cdr="http://schemas.openxmlformats.org/drawingml/2006/chartDrawing">
    <cdr:from>
      <cdr:x>0.61105</cdr:x>
      <cdr:y>0.49651</cdr:y>
    </cdr:from>
    <cdr:to>
      <cdr:x>0.6976</cdr:x>
      <cdr:y>0.53138</cdr:y>
    </cdr:to>
    <cdr:sp macro="" textlink="">
      <cdr:nvSpPr>
        <cdr:cNvPr id="12" name="TextBox 11"/>
        <cdr:cNvSpPr txBox="1"/>
      </cdr:nvSpPr>
      <cdr:spPr>
        <a:xfrm xmlns:a="http://schemas.openxmlformats.org/drawingml/2006/main">
          <a:off x="5581650" y="3390900"/>
          <a:ext cx="790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 Value</a:t>
          </a:r>
        </a:p>
      </cdr:txBody>
    </cdr:sp>
  </cdr:relSizeAnchor>
  <cdr:relSizeAnchor xmlns:cdr="http://schemas.openxmlformats.org/drawingml/2006/chartDrawing">
    <cdr:from>
      <cdr:x>0.72576</cdr:x>
      <cdr:y>0.49791</cdr:y>
    </cdr:from>
    <cdr:to>
      <cdr:x>0.92596</cdr:x>
      <cdr:y>0.53556</cdr:y>
    </cdr:to>
    <cdr:sp macro="" textlink="">
      <cdr:nvSpPr>
        <cdr:cNvPr id="13" name="TextBox 12"/>
        <cdr:cNvSpPr txBox="1"/>
      </cdr:nvSpPr>
      <cdr:spPr>
        <a:xfrm xmlns:a="http://schemas.openxmlformats.org/drawingml/2006/main">
          <a:off x="6629400" y="3400424"/>
          <a:ext cx="1828799"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 Value        Average Period</a:t>
          </a:r>
        </a:p>
      </cdr:txBody>
    </cdr:sp>
  </cdr:relSizeAnchor>
  <cdr:relSizeAnchor xmlns:cdr="http://schemas.openxmlformats.org/drawingml/2006/chartDrawing">
    <cdr:from>
      <cdr:x>0.71533</cdr:x>
      <cdr:y>0.53835</cdr:y>
    </cdr:from>
    <cdr:to>
      <cdr:x>0.8196</cdr:x>
      <cdr:y>0.5788</cdr:y>
    </cdr:to>
    <cdr:sp macro="" textlink="Evaluation!$BL$18">
      <cdr:nvSpPr>
        <cdr:cNvPr id="14" name="TextBox 13"/>
        <cdr:cNvSpPr txBox="1"/>
      </cdr:nvSpPr>
      <cdr:spPr>
        <a:xfrm xmlns:a="http://schemas.openxmlformats.org/drawingml/2006/main">
          <a:off x="6534151" y="3676650"/>
          <a:ext cx="952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62BBD8-D955-496A-8951-F185ABDB1E98}" type="TxLink">
            <a:rPr lang="en-US" sz="1100" b="0" i="0" u="none" strike="noStrike">
              <a:solidFill>
                <a:srgbClr val="000000"/>
              </a:solidFill>
              <a:latin typeface="Calibri"/>
            </a:rPr>
            <a:pPr/>
            <a:t>121.2453</a:t>
          </a:fld>
          <a:endParaRPr lang="en-US" sz="1100"/>
        </a:p>
      </cdr:txBody>
    </cdr:sp>
  </cdr:relSizeAnchor>
  <cdr:relSizeAnchor xmlns:cdr="http://schemas.openxmlformats.org/drawingml/2006/chartDrawing">
    <cdr:from>
      <cdr:x>0.80709</cdr:x>
      <cdr:y>0.71269</cdr:y>
    </cdr:from>
    <cdr:to>
      <cdr:x>0.93535</cdr:x>
      <cdr:y>0.75174</cdr:y>
    </cdr:to>
    <cdr:sp macro="" textlink="">
      <cdr:nvSpPr>
        <cdr:cNvPr id="15" name="TextBox 1"/>
        <cdr:cNvSpPr txBox="1"/>
      </cdr:nvSpPr>
      <cdr:spPr>
        <a:xfrm xmlns:a="http://schemas.openxmlformats.org/drawingml/2006/main">
          <a:off x="7372350" y="4867275"/>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20 to 52 second</a:t>
          </a:r>
        </a:p>
      </cdr:txBody>
    </cdr:sp>
  </cdr:relSizeAnchor>
  <cdr:relSizeAnchor xmlns:cdr="http://schemas.openxmlformats.org/drawingml/2006/chartDrawing">
    <cdr:from>
      <cdr:x>0.80709</cdr:x>
      <cdr:y>0.66946</cdr:y>
    </cdr:from>
    <cdr:to>
      <cdr:x>0.93535</cdr:x>
      <cdr:y>0.70851</cdr:y>
    </cdr:to>
    <cdr:sp macro="" textlink="">
      <cdr:nvSpPr>
        <cdr:cNvPr id="16" name="TextBox 1"/>
        <cdr:cNvSpPr txBox="1"/>
      </cdr:nvSpPr>
      <cdr:spPr>
        <a:xfrm xmlns:a="http://schemas.openxmlformats.org/drawingml/2006/main">
          <a:off x="7372350" y="45720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52 second</a:t>
          </a:r>
        </a:p>
      </cdr:txBody>
    </cdr:sp>
  </cdr:relSizeAnchor>
  <cdr:relSizeAnchor xmlns:cdr="http://schemas.openxmlformats.org/drawingml/2006/chartDrawing">
    <cdr:from>
      <cdr:x>0.80501</cdr:x>
      <cdr:y>0.61925</cdr:y>
    </cdr:from>
    <cdr:to>
      <cdr:x>0.93326</cdr:x>
      <cdr:y>0.6583</cdr:y>
    </cdr:to>
    <cdr:sp macro="" textlink="">
      <cdr:nvSpPr>
        <cdr:cNvPr id="17" name="TextBox 1"/>
        <cdr:cNvSpPr txBox="1"/>
      </cdr:nvSpPr>
      <cdr:spPr>
        <a:xfrm xmlns:a="http://schemas.openxmlformats.org/drawingml/2006/main">
          <a:off x="7353300" y="422910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20 to 40 second</a:t>
          </a:r>
        </a:p>
      </cdr:txBody>
    </cdr:sp>
  </cdr:relSizeAnchor>
  <cdr:relSizeAnchor xmlns:cdr="http://schemas.openxmlformats.org/drawingml/2006/chartDrawing">
    <cdr:from>
      <cdr:x>0.80501</cdr:x>
      <cdr:y>0.57741</cdr:y>
    </cdr:from>
    <cdr:to>
      <cdr:x>0.93326</cdr:x>
      <cdr:y>0.61646</cdr:y>
    </cdr:to>
    <cdr:sp macro="" textlink="">
      <cdr:nvSpPr>
        <cdr:cNvPr id="18" name="TextBox 1"/>
        <cdr:cNvSpPr txBox="1"/>
      </cdr:nvSpPr>
      <cdr:spPr>
        <a:xfrm xmlns:a="http://schemas.openxmlformats.org/drawingml/2006/main">
          <a:off x="7353300" y="3943350"/>
          <a:ext cx="1171575"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18 to 30 second</a:t>
          </a:r>
        </a:p>
      </cdr:txBody>
    </cdr:sp>
  </cdr:relSizeAnchor>
  <cdr:relSizeAnchor xmlns:cdr="http://schemas.openxmlformats.org/drawingml/2006/chartDrawing">
    <cdr:from>
      <cdr:x>0.7195</cdr:x>
      <cdr:y>0.58438</cdr:y>
    </cdr:from>
    <cdr:to>
      <cdr:x>0.80188</cdr:x>
      <cdr:y>0.62622</cdr:y>
    </cdr:to>
    <cdr:sp macro="" textlink="Evaluation!$BZ$18">
      <cdr:nvSpPr>
        <cdr:cNvPr id="19" name="TextBox 18"/>
        <cdr:cNvSpPr txBox="1"/>
      </cdr:nvSpPr>
      <cdr:spPr>
        <a:xfrm xmlns:a="http://schemas.openxmlformats.org/drawingml/2006/main">
          <a:off x="6572250" y="3990975"/>
          <a:ext cx="7524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0A3910-D597-45A0-8C22-24FD1CD68698}" type="TxLink">
            <a:rPr lang="en-US" sz="1100" b="0" i="0" u="none" strike="noStrike">
              <a:solidFill>
                <a:srgbClr val="000000"/>
              </a:solidFill>
              <a:latin typeface="Calibri"/>
            </a:rPr>
            <a:pPr/>
            <a:t>119.0383</a:t>
          </a:fld>
          <a:endParaRPr lang="en-US" sz="1100"/>
        </a:p>
      </cdr:txBody>
    </cdr:sp>
  </cdr:relSizeAnchor>
  <cdr:relSizeAnchor xmlns:cdr="http://schemas.openxmlformats.org/drawingml/2006/chartDrawing">
    <cdr:from>
      <cdr:x>0.71741</cdr:x>
      <cdr:y>0.62762</cdr:y>
    </cdr:from>
    <cdr:to>
      <cdr:x>0.80501</cdr:x>
      <cdr:y>0.66109</cdr:y>
    </cdr:to>
    <cdr:sp macro="" textlink="Evaluation!$CN$18">
      <cdr:nvSpPr>
        <cdr:cNvPr id="20" name="TextBox 19"/>
        <cdr:cNvSpPr txBox="1"/>
      </cdr:nvSpPr>
      <cdr:spPr>
        <a:xfrm xmlns:a="http://schemas.openxmlformats.org/drawingml/2006/main">
          <a:off x="6553200" y="4286250"/>
          <a:ext cx="8001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9D618DF-C65C-4F05-9E61-4162C4DB5132}" type="TxLink">
            <a:rPr lang="en-US" sz="1100" b="0" i="0" u="none" strike="noStrike">
              <a:solidFill>
                <a:srgbClr val="000000"/>
              </a:solidFill>
              <a:latin typeface="Calibri"/>
            </a:rPr>
            <a:pPr/>
            <a:t>114.1422</a:t>
          </a:fld>
          <a:endParaRPr lang="en-US" sz="1100"/>
        </a:p>
      </cdr:txBody>
    </cdr:sp>
  </cdr:relSizeAnchor>
  <cdr:relSizeAnchor xmlns:cdr="http://schemas.openxmlformats.org/drawingml/2006/chartDrawing">
    <cdr:from>
      <cdr:x>0.72054</cdr:x>
      <cdr:y>0.67503</cdr:y>
    </cdr:from>
    <cdr:to>
      <cdr:x>0.81126</cdr:x>
      <cdr:y>0.71409</cdr:y>
    </cdr:to>
    <cdr:sp macro="" textlink="Evaluation!$DB$18">
      <cdr:nvSpPr>
        <cdr:cNvPr id="21" name="TextBox 20"/>
        <cdr:cNvSpPr txBox="1"/>
      </cdr:nvSpPr>
      <cdr:spPr>
        <a:xfrm xmlns:a="http://schemas.openxmlformats.org/drawingml/2006/main">
          <a:off x="6581775" y="4610100"/>
          <a:ext cx="8286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5443536-6C87-4FDF-80C9-6C1EEE684213}" type="TxLink">
            <a:rPr lang="en-US" sz="1100" b="0" i="0" u="none" strike="noStrike">
              <a:solidFill>
                <a:srgbClr val="000000"/>
              </a:solidFill>
              <a:latin typeface="Calibri"/>
            </a:rPr>
            <a:pPr/>
            <a:t>115.4171</a:t>
          </a:fld>
          <a:endParaRPr lang="en-US" sz="1100"/>
        </a:p>
      </cdr:txBody>
    </cdr:sp>
  </cdr:relSizeAnchor>
  <cdr:relSizeAnchor xmlns:cdr="http://schemas.openxmlformats.org/drawingml/2006/chartDrawing">
    <cdr:from>
      <cdr:x>0.71741</cdr:x>
      <cdr:y>0.71688</cdr:y>
    </cdr:from>
    <cdr:to>
      <cdr:x>0.81126</cdr:x>
      <cdr:y>0.75872</cdr:y>
    </cdr:to>
    <cdr:sp macro="" textlink="Evaluation!$DP$18">
      <cdr:nvSpPr>
        <cdr:cNvPr id="22" name="TextBox 21"/>
        <cdr:cNvSpPr txBox="1"/>
      </cdr:nvSpPr>
      <cdr:spPr>
        <a:xfrm xmlns:a="http://schemas.openxmlformats.org/drawingml/2006/main">
          <a:off x="6553201" y="4895850"/>
          <a:ext cx="8572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DABA77-67C6-4E62-8862-D48374CB5EBE}" type="TxLink">
            <a:rPr lang="en-US" sz="1100" b="0" i="0" u="none" strike="noStrike">
              <a:solidFill>
                <a:srgbClr val="000000"/>
              </a:solidFill>
              <a:latin typeface="Calibri"/>
            </a:rPr>
            <a:pPr/>
            <a:t>114.6328</a:t>
          </a:fld>
          <a:endParaRPr lang="en-US" sz="1100"/>
        </a:p>
      </cdr:txBody>
    </cdr:sp>
  </cdr:relSizeAnchor>
  <cdr:relSizeAnchor xmlns:cdr="http://schemas.openxmlformats.org/drawingml/2006/chartDrawing">
    <cdr:from>
      <cdr:x>0.72158</cdr:x>
      <cdr:y>0.01116</cdr:y>
    </cdr:from>
    <cdr:to>
      <cdr:x>0.82794</cdr:x>
      <cdr:y>0.05161</cdr:y>
    </cdr:to>
    <cdr:sp macro="" textlink="Evaluation!$AZ$36">
      <cdr:nvSpPr>
        <cdr:cNvPr id="23" name="TextBox 22"/>
        <cdr:cNvSpPr txBox="1"/>
      </cdr:nvSpPr>
      <cdr:spPr>
        <a:xfrm xmlns:a="http://schemas.openxmlformats.org/drawingml/2006/main">
          <a:off x="6591281" y="76204"/>
          <a:ext cx="971542" cy="2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4705E9-A5FE-4F7C-9A6E-6087FB9DBA5B}" type="TxLink">
            <a:rPr lang="en-US" sz="1100" b="0" i="0" u="none" strike="noStrike">
              <a:solidFill>
                <a:srgbClr val="000000"/>
              </a:solidFill>
              <a:latin typeface="Calibri"/>
            </a:rPr>
            <a:pPr algn="ctr"/>
            <a:t>Expected</a:t>
          </a:fld>
          <a:endParaRPr lang="en-US" sz="1100"/>
        </a:p>
      </cdr:txBody>
    </cdr:sp>
  </cdr:relSizeAnchor>
  <cdr:relSizeAnchor xmlns:cdr="http://schemas.openxmlformats.org/drawingml/2006/chartDrawing">
    <cdr:from>
      <cdr:x>0.70177</cdr:x>
      <cdr:y>0.03347</cdr:y>
    </cdr:from>
    <cdr:to>
      <cdr:x>0.85193</cdr:x>
      <cdr:y>0.06695</cdr:y>
    </cdr:to>
    <cdr:sp macro="" textlink="Evaluation!$AZ$37">
      <cdr:nvSpPr>
        <cdr:cNvPr id="24" name="TextBox 23"/>
        <cdr:cNvSpPr txBox="1"/>
      </cdr:nvSpPr>
      <cdr:spPr>
        <a:xfrm xmlns:a="http://schemas.openxmlformats.org/drawingml/2006/main">
          <a:off x="6410320" y="228573"/>
          <a:ext cx="1371633" cy="2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01368D-9E65-4952-B619-5622449D0960}" type="TxLink">
            <a:rPr lang="en-US" sz="1100" b="0" i="0" u="none" strike="noStrike">
              <a:solidFill>
                <a:srgbClr val="000000"/>
              </a:solidFill>
              <a:latin typeface="Calibri"/>
            </a:rPr>
            <a:pPr algn="ctr"/>
            <a:t>Primary</a:t>
          </a:fld>
          <a:endParaRPr lang="en-US" sz="1100"/>
        </a:p>
      </cdr:txBody>
    </cdr:sp>
  </cdr:relSizeAnchor>
  <cdr:relSizeAnchor xmlns:cdr="http://schemas.openxmlformats.org/drawingml/2006/chartDrawing">
    <cdr:from>
      <cdr:x>0.68092</cdr:x>
      <cdr:y>0.06276</cdr:y>
    </cdr:from>
    <cdr:to>
      <cdr:x>0.88947</cdr:x>
      <cdr:y>0.106</cdr:y>
    </cdr:to>
    <cdr:sp macro="" textlink="Evaluation!$AZ$38">
      <cdr:nvSpPr>
        <cdr:cNvPr id="25" name="TextBox 24"/>
        <cdr:cNvSpPr txBox="1"/>
      </cdr:nvSpPr>
      <cdr:spPr>
        <a:xfrm xmlns:a="http://schemas.openxmlformats.org/drawingml/2006/main">
          <a:off x="6219825" y="428625"/>
          <a:ext cx="19050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A35CEC8-94AE-41C8-A8EF-DD0EC537B0A1}" type="TxLink">
            <a:rPr lang="en-US" sz="1100" b="0" i="0" u="none" strike="noStrike">
              <a:solidFill>
                <a:srgbClr val="000000"/>
              </a:solidFill>
              <a:latin typeface="Calibri"/>
            </a:rPr>
            <a:pPr algn="ctr"/>
            <a:t>Freq Response</a:t>
          </a:fld>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0.57713</cdr:x>
      <cdr:y>0.21852</cdr:y>
    </cdr:from>
    <cdr:to>
      <cdr:x>0.66059</cdr:x>
      <cdr:y>0.25159</cdr:y>
    </cdr:to>
    <cdr:sp macro="" textlink="Evaluation!$BG$8">
      <cdr:nvSpPr>
        <cdr:cNvPr id="16" name="TextBox 4"/>
        <cdr:cNvSpPr txBox="1"/>
      </cdr:nvSpPr>
      <cdr:spPr>
        <a:xfrm xmlns:a="http://schemas.openxmlformats.org/drawingml/2006/main">
          <a:off x="5623560" y="162346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80710A6-AB3C-439D-8AB1-E30ACFCC0317}" type="TxLink">
            <a:rPr lang="en-US" sz="1100" b="0" i="0" u="none" strike="noStrike">
              <a:solidFill>
                <a:srgbClr val="000000"/>
              </a:solidFill>
              <a:latin typeface="Calibri"/>
            </a:rPr>
            <a:pPr/>
            <a:t>3766.69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0.64866</cdr:x>
      <cdr:y>0.36352</cdr:y>
    </cdr:from>
    <cdr:to>
      <cdr:x>0.73212</cdr:x>
      <cdr:y>0.39659</cdr:y>
    </cdr:to>
    <cdr:sp macro="" textlink="Evaluation!$BN$85">
      <cdr:nvSpPr>
        <cdr:cNvPr id="23" name="TextBox 4"/>
        <cdr:cNvSpPr txBox="1"/>
      </cdr:nvSpPr>
      <cdr:spPr>
        <a:xfrm xmlns:a="http://schemas.openxmlformats.org/drawingml/2006/main">
          <a:off x="6320576" y="2700802"/>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2F05EAB1-DD40-452F-8C7A-DF3807D790AC}" type="TxLink">
            <a:rPr lang="en-US" sz="1100" b="0" i="0" u="none" strike="noStrike">
              <a:solidFill>
                <a:srgbClr val="000000"/>
              </a:solidFill>
              <a:latin typeface="Calibri"/>
            </a:rPr>
            <a:pPr/>
            <a:t>3720.866</a:t>
          </a:fld>
          <a:endParaRPr lang="en-US" sz="1100"/>
        </a:p>
      </cdr:txBody>
    </cdr:sp>
  </cdr:relSizeAnchor>
  <cdr:relSizeAnchor xmlns:cdr="http://schemas.openxmlformats.org/drawingml/2006/chartDrawing">
    <cdr:from>
      <cdr:x>0.66048</cdr:x>
      <cdr:y>0.54413</cdr:y>
    </cdr:from>
    <cdr:to>
      <cdr:x>0.74694</cdr:x>
      <cdr:y>0.57941</cdr:y>
    </cdr:to>
    <cdr:sp macro="" textlink="Evaluation!$BG$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25E0710-B896-4AE1-A2FC-7A2EFD70B129}" type="TxLink">
            <a:rPr lang="en-US" sz="1100" b="0" i="0" u="none" strike="noStrike">
              <a:solidFill>
                <a:srgbClr val="000000"/>
              </a:solidFill>
              <a:latin typeface="Calibri"/>
            </a:rPr>
            <a:pPr/>
            <a:t>59.8823</a:t>
          </a:fld>
          <a:endParaRPr lang="en-US" sz="1100"/>
        </a:p>
      </cdr:txBody>
    </cdr:sp>
  </cdr:relSizeAnchor>
  <cdr:relSizeAnchor xmlns:cdr="http://schemas.openxmlformats.org/drawingml/2006/chartDrawing">
    <cdr:from>
      <cdr:x>0.40545</cdr:x>
      <cdr:y>0.58263</cdr:y>
    </cdr:from>
    <cdr:to>
      <cdr:x>0.50846</cdr:x>
      <cdr:y>0.61571</cdr:y>
    </cdr:to>
    <cdr:sp macro="" textlink="Evaluation!$BG$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5D6878C-75A5-4C5D-B42D-22CAF44FB531}" type="TxLink">
            <a:rPr lang="en-US" sz="1100" b="0" i="0" u="none" strike="noStrike">
              <a:solidFill>
                <a:srgbClr val="000000"/>
              </a:solidFill>
              <a:latin typeface="Calibri"/>
            </a:rPr>
            <a:pPr/>
            <a:t>3647.05</a:t>
          </a:fld>
          <a:endParaRPr lang="en-US" sz="1100"/>
        </a:p>
      </cdr:txBody>
    </cdr:sp>
  </cdr:relSizeAnchor>
  <cdr:relSizeAnchor xmlns:cdr="http://schemas.openxmlformats.org/drawingml/2006/chartDrawing">
    <cdr:from>
      <cdr:x>0.69192</cdr:x>
      <cdr:y>0.00882</cdr:y>
    </cdr:from>
    <cdr:to>
      <cdr:x>0.85883</cdr:x>
      <cdr:y>0.05733</cdr:y>
    </cdr:to>
    <cdr:sp macro="" textlink="Evaluation!$BG$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6DFC9DD-8660-448E-A78E-2DA1FDF701AD}" type="TxLink">
            <a:rPr lang="en-US" sz="1100" b="0" i="0" u="none" strike="noStrike">
              <a:solidFill>
                <a:srgbClr val="000000"/>
              </a:solidFill>
              <a:latin typeface="Calibri"/>
            </a:rPr>
            <a:pPr/>
            <a:t>0.938</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G$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33753EE-B0B6-4DE2-A607-EA9F6DB0D753}" type="TxLink">
            <a:rPr lang="en-US" sz="1100" b="0" i="0" u="none" strike="noStrike">
              <a:solidFill>
                <a:srgbClr val="000000"/>
              </a:solidFill>
              <a:latin typeface="Calibri"/>
            </a:rPr>
            <a:pPr/>
            <a:t>1.359</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B$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99F755-E09B-4FF5-AC1F-D2C766D53B5A}" type="TxLink">
            <a:rPr lang="en-US" sz="1600" b="0" i="0" u="none" strike="noStrike">
              <a:solidFill>
                <a:srgbClr val="E46D0A"/>
              </a:solidFill>
              <a:latin typeface="Calibri"/>
            </a:rPr>
            <a:pPr/>
            <a:t>12 to 24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G$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2C7A4C-EE21-4397-9148-DA0C4F011FCD}" type="TxLink">
            <a:rPr lang="en-US" sz="1100" b="0" i="0" u="none" strike="noStrike">
              <a:solidFill>
                <a:srgbClr val="000000"/>
              </a:solidFill>
              <a:latin typeface="Calibri"/>
            </a:rPr>
            <a:pPr/>
            <a:t>60.0417</a:t>
          </a:fld>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0.65142</cdr:x>
      <cdr:y>0.1698</cdr:y>
    </cdr:from>
    <cdr:to>
      <cdr:x>0.73488</cdr:x>
      <cdr:y>0.20287</cdr:y>
    </cdr:to>
    <cdr:sp macro="" textlink="Evaluation!$BU$8">
      <cdr:nvSpPr>
        <cdr:cNvPr id="16" name="TextBox 4"/>
        <cdr:cNvSpPr txBox="1"/>
      </cdr:nvSpPr>
      <cdr:spPr>
        <a:xfrm xmlns:a="http://schemas.openxmlformats.org/drawingml/2006/main">
          <a:off x="6347460" y="1261516"/>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E35A99A3-75FA-4A16-83ED-C6D2C1B8C170}" type="TxLink">
            <a:rPr lang="en-US" sz="1100" b="0" i="0" u="none" strike="noStrike">
              <a:solidFill>
                <a:srgbClr val="000000"/>
              </a:solidFill>
              <a:latin typeface="Calibri"/>
            </a:rPr>
            <a:pPr/>
            <a:t>3778.54</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0.64475</cdr:x>
      <cdr:y>0.36481</cdr:y>
    </cdr:from>
    <cdr:to>
      <cdr:x>0.72821</cdr:x>
      <cdr:y>0.39788</cdr:y>
    </cdr:to>
    <cdr:sp macro="" textlink="Evaluation!$CB$88">
      <cdr:nvSpPr>
        <cdr:cNvPr id="23" name="TextBox 4"/>
        <cdr:cNvSpPr txBox="1"/>
      </cdr:nvSpPr>
      <cdr:spPr>
        <a:xfrm xmlns:a="http://schemas.openxmlformats.org/drawingml/2006/main">
          <a:off x="6282476" y="2710327"/>
          <a:ext cx="813241" cy="2456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BE21DF4-7FE9-4191-BE45-DAEC5F320D78}" type="TxLink">
            <a:rPr lang="en-US" sz="1100" b="0" i="0" u="none" strike="noStrike">
              <a:solidFill>
                <a:srgbClr val="000000"/>
              </a:solidFill>
              <a:latin typeface="Calibri"/>
            </a:rPr>
            <a:pPr/>
            <a:t>3718.996</a:t>
          </a:fld>
          <a:endParaRPr lang="en-US" sz="1100"/>
        </a:p>
      </cdr:txBody>
    </cdr:sp>
  </cdr:relSizeAnchor>
  <cdr:relSizeAnchor xmlns:cdr="http://schemas.openxmlformats.org/drawingml/2006/chartDrawing">
    <cdr:from>
      <cdr:x>0.66048</cdr:x>
      <cdr:y>0.54413</cdr:y>
    </cdr:from>
    <cdr:to>
      <cdr:x>0.74694</cdr:x>
      <cdr:y>0.57941</cdr:y>
    </cdr:to>
    <cdr:sp macro="" textlink="Evaluation!$BU$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35BFBD4-A912-4872-BA9D-F899E30E2487}" type="TxLink">
            <a:rPr lang="en-US" sz="1100" b="0" i="0" u="none" strike="noStrike">
              <a:solidFill>
                <a:srgbClr val="000000"/>
              </a:solidFill>
              <a:latin typeface="Calibri"/>
            </a:rPr>
            <a:pPr/>
            <a:t>59.8844</a:t>
          </a:fld>
          <a:endParaRPr lang="en-US" sz="1100"/>
        </a:p>
      </cdr:txBody>
    </cdr:sp>
  </cdr:relSizeAnchor>
  <cdr:relSizeAnchor xmlns:cdr="http://schemas.openxmlformats.org/drawingml/2006/chartDrawing">
    <cdr:from>
      <cdr:x>0.40545</cdr:x>
      <cdr:y>0.58263</cdr:y>
    </cdr:from>
    <cdr:to>
      <cdr:x>0.50846</cdr:x>
      <cdr:y>0.61571</cdr:y>
    </cdr:to>
    <cdr:sp macro="" textlink="Evaluation!$BU$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251E5E-D19A-41CD-B765-2D638139DA11}" type="TxLink">
            <a:rPr lang="en-US" sz="1100" b="0" i="0" u="none" strike="noStrike">
              <a:solidFill>
                <a:srgbClr val="000000"/>
              </a:solidFill>
              <a:latin typeface="Calibri"/>
            </a:rPr>
            <a:pPr/>
            <a:t>3647.05</a:t>
          </a:fld>
          <a:endParaRPr lang="en-US" sz="1100"/>
        </a:p>
      </cdr:txBody>
    </cdr:sp>
  </cdr:relSizeAnchor>
  <cdr:relSizeAnchor xmlns:cdr="http://schemas.openxmlformats.org/drawingml/2006/chartDrawing">
    <cdr:from>
      <cdr:x>0.69192</cdr:x>
      <cdr:y>0.00882</cdr:y>
    </cdr:from>
    <cdr:to>
      <cdr:x>0.85883</cdr:x>
      <cdr:y>0.05733</cdr:y>
    </cdr:to>
    <cdr:sp macro="" textlink="Evaluation!$BU$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0C1B5E2-3614-4F31-A78E-C3F7008DCD45}" type="TxLink">
            <a:rPr lang="en-US" sz="1100" b="0" i="0" u="none" strike="noStrike">
              <a:solidFill>
                <a:srgbClr val="000000"/>
              </a:solidFill>
              <a:latin typeface="Calibri"/>
            </a:rPr>
            <a:pPr/>
            <a:t>1.045</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BU$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AA10D6-F99A-441C-BF32-8F37CD11A05A}" type="TxLink">
            <a:rPr lang="en-US" sz="1100" b="0" i="0" u="none" strike="noStrike">
              <a:solidFill>
                <a:srgbClr val="000000"/>
              </a:solidFill>
              <a:latin typeface="Calibri"/>
            </a:rPr>
            <a:pPr/>
            <a:t>1.473</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BP$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8871FC6-7FAD-4A6E-AFFA-DF15AFD1DBAC}" type="TxLink">
            <a:rPr lang="en-US" sz="1600" b="0" i="0" u="none" strike="noStrike">
              <a:solidFill>
                <a:srgbClr val="E46D0A"/>
              </a:solidFill>
              <a:latin typeface="Calibri"/>
            </a:rPr>
            <a:pPr/>
            <a:t>18 to 30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BU$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A51AD0-29C6-4083-8135-9AD5208408C8}" type="TxLink">
            <a:rPr lang="en-US" sz="1100" b="0" i="0" u="none" strike="noStrike">
              <a:solidFill>
                <a:srgbClr val="000000"/>
              </a:solidFill>
              <a:latin typeface="Calibri"/>
            </a:rPr>
            <a:pPr/>
            <a:t>60.0417</a:t>
          </a:fld>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600074</xdr:colOff>
      <xdr:row>39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0.60482</cdr:x>
      <cdr:y>0.00717</cdr:y>
    </cdr:from>
    <cdr:to>
      <cdr:x>0.73369</cdr:x>
      <cdr:y>0.05755</cdr:y>
    </cdr:to>
    <cdr:sp macro="" textlink="Evaluation!$L$1">
      <cdr:nvSpPr>
        <cdr:cNvPr id="7" name="TextBox 6"/>
        <cdr:cNvSpPr txBox="1"/>
      </cdr:nvSpPr>
      <cdr:spPr>
        <a:xfrm xmlns:a="http://schemas.openxmlformats.org/drawingml/2006/main">
          <a:off x="5455546" y="48421"/>
          <a:ext cx="1162424" cy="3401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93982690-FB08-4C5E-BC38-0AAF34CB8D14}" type="TxLink">
            <a:rPr lang="en-US" sz="1800" b="1" i="0" u="none" strike="noStrike">
              <a:solidFill>
                <a:srgbClr val="000000"/>
              </a:solidFill>
              <a:latin typeface="Calibri"/>
            </a:rPr>
            <a:pPr/>
            <a:t>My BA</a:t>
          </a:fld>
          <a:endParaRPr lang="en-US" sz="1800" b="1"/>
        </a:p>
      </cdr:txBody>
    </cdr:sp>
  </cdr:relSizeAnchor>
  <cdr:relSizeAnchor xmlns:cdr="http://schemas.openxmlformats.org/drawingml/2006/chartDrawing">
    <cdr:from>
      <cdr:x>0.73674</cdr:x>
      <cdr:y>0.01226</cdr:y>
    </cdr:from>
    <cdr:to>
      <cdr:x>0.9643</cdr:x>
      <cdr:y>0.04533</cdr:y>
    </cdr:to>
    <cdr:sp macro="" textlink="">
      <cdr:nvSpPr>
        <cdr:cNvPr id="9" name="TextBox 8"/>
        <cdr:cNvSpPr txBox="1"/>
      </cdr:nvSpPr>
      <cdr:spPr>
        <a:xfrm xmlns:a="http://schemas.openxmlformats.org/drawingml/2006/main">
          <a:off x="6645555" y="82806"/>
          <a:ext cx="2052631" cy="223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1"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14"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15"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0.64066</cdr:x>
      <cdr:y>0.17621</cdr:y>
    </cdr:from>
    <cdr:to>
      <cdr:x>0.72412</cdr:x>
      <cdr:y>0.20928</cdr:y>
    </cdr:to>
    <cdr:sp macro="" textlink="Evaluation!$CI$8">
      <cdr:nvSpPr>
        <cdr:cNvPr id="16" name="TextBox 4"/>
        <cdr:cNvSpPr txBox="1"/>
      </cdr:nvSpPr>
      <cdr:spPr>
        <a:xfrm xmlns:a="http://schemas.openxmlformats.org/drawingml/2006/main">
          <a:off x="6242685" y="1309141"/>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880A2D4-0DAE-47ED-9FA2-8CC2AD8531AC}" type="TxLink">
            <a:rPr lang="en-US" sz="1100" b="0" i="0" u="none" strike="noStrike">
              <a:solidFill>
                <a:srgbClr val="000000"/>
              </a:solidFill>
              <a:latin typeface="Calibri"/>
            </a:rPr>
            <a:pPr/>
            <a:t>3783.77</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1"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2"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0.64573</cdr:x>
      <cdr:y>0.36224</cdr:y>
    </cdr:from>
    <cdr:to>
      <cdr:x>0.72919</cdr:x>
      <cdr:y>0.39531</cdr:y>
    </cdr:to>
    <cdr:sp macro="" textlink="Evaluation!$CP$89">
      <cdr:nvSpPr>
        <cdr:cNvPr id="23" name="TextBox 4"/>
        <cdr:cNvSpPr txBox="1"/>
      </cdr:nvSpPr>
      <cdr:spPr>
        <a:xfrm xmlns:a="http://schemas.openxmlformats.org/drawingml/2006/main">
          <a:off x="6292017" y="2691247"/>
          <a:ext cx="813240" cy="2456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B5C9B01-67D0-4E74-B749-348C101067EA}" type="TxLink">
            <a:rPr lang="en-US" sz="1100" b="0" i="0" u="none" strike="noStrike">
              <a:solidFill>
                <a:srgbClr val="000000"/>
              </a:solidFill>
              <a:latin typeface="Calibri"/>
            </a:rPr>
            <a:pPr/>
            <a:t>3714.586</a:t>
          </a:fld>
          <a:endParaRPr lang="en-US" sz="1100"/>
        </a:p>
      </cdr:txBody>
    </cdr:sp>
  </cdr:relSizeAnchor>
  <cdr:relSizeAnchor xmlns:cdr="http://schemas.openxmlformats.org/drawingml/2006/chartDrawing">
    <cdr:from>
      <cdr:x>0.66048</cdr:x>
      <cdr:y>0.54413</cdr:y>
    </cdr:from>
    <cdr:to>
      <cdr:x>0.74694</cdr:x>
      <cdr:y>0.57941</cdr:y>
    </cdr:to>
    <cdr:sp macro="" textlink="Evaluation!$CI$5">
      <cdr:nvSpPr>
        <cdr:cNvPr id="24" name="TextBox 5"/>
        <cdr:cNvSpPr txBox="1"/>
      </cdr:nvSpPr>
      <cdr:spPr>
        <a:xfrm xmlns:a="http://schemas.openxmlformats.org/drawingml/2006/main">
          <a:off x="6435757" y="4042601"/>
          <a:ext cx="842472" cy="26211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6B5A6E7E-5B58-4675-967E-D5516D3B3A51}" type="TxLink">
            <a:rPr lang="en-US" sz="1100" b="0" i="0" u="none" strike="noStrike">
              <a:solidFill>
                <a:srgbClr val="000000"/>
              </a:solidFill>
              <a:latin typeface="Calibri"/>
            </a:rPr>
            <a:pPr/>
            <a:t>59.8892</a:t>
          </a:fld>
          <a:endParaRPr lang="en-US" sz="1100"/>
        </a:p>
      </cdr:txBody>
    </cdr:sp>
  </cdr:relSizeAnchor>
  <cdr:relSizeAnchor xmlns:cdr="http://schemas.openxmlformats.org/drawingml/2006/chartDrawing">
    <cdr:from>
      <cdr:x>0.40545</cdr:x>
      <cdr:y>0.58263</cdr:y>
    </cdr:from>
    <cdr:to>
      <cdr:x>0.50846</cdr:x>
      <cdr:y>0.61571</cdr:y>
    </cdr:to>
    <cdr:sp macro="" textlink="Evaluation!$CI$7">
      <cdr:nvSpPr>
        <cdr:cNvPr id="25" name="TextBox 6"/>
        <cdr:cNvSpPr txBox="1"/>
      </cdr:nvSpPr>
      <cdr:spPr>
        <a:xfrm xmlns:a="http://schemas.openxmlformats.org/drawingml/2006/main">
          <a:off x="3657226" y="3934622"/>
          <a:ext cx="929169" cy="22339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03B8204B-5B52-49BD-A594-19B48CC671DB}" type="TxLink">
            <a:rPr lang="en-US" sz="1100" b="0" i="0" u="none" strike="noStrike">
              <a:solidFill>
                <a:srgbClr val="000000"/>
              </a:solidFill>
              <a:latin typeface="Calibri"/>
            </a:rPr>
            <a:pPr/>
            <a:t>3647.05</a:t>
          </a:fld>
          <a:endParaRPr lang="en-US" sz="1100"/>
        </a:p>
      </cdr:txBody>
    </cdr:sp>
  </cdr:relSizeAnchor>
  <cdr:relSizeAnchor xmlns:cdr="http://schemas.openxmlformats.org/drawingml/2006/chartDrawing">
    <cdr:from>
      <cdr:x>0.69192</cdr:x>
      <cdr:y>0.00882</cdr:y>
    </cdr:from>
    <cdr:to>
      <cdr:x>0.85883</cdr:x>
      <cdr:y>0.05733</cdr:y>
    </cdr:to>
    <cdr:sp macro="" textlink="Evaluation!$CI$33">
      <cdr:nvSpPr>
        <cdr:cNvPr id="26" name="TextBox 7"/>
        <cdr:cNvSpPr txBox="1"/>
      </cdr:nvSpPr>
      <cdr:spPr>
        <a:xfrm xmlns:a="http://schemas.openxmlformats.org/drawingml/2006/main">
          <a:off x="6241236" y="59563"/>
          <a:ext cx="1505558" cy="327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C5B45010-8EC3-4947-ADED-4A4BA89AF19D}" type="TxLink">
            <a:rPr lang="en-US" sz="1100" b="0" i="0" u="none" strike="noStrike">
              <a:solidFill>
                <a:srgbClr val="000000"/>
              </a:solidFill>
              <a:latin typeface="Calibri"/>
            </a:rPr>
            <a:pPr/>
            <a:t>1.120</a:t>
          </a:fld>
          <a:endParaRPr lang="en-US" sz="1100"/>
        </a:p>
      </cdr:txBody>
    </cdr:sp>
  </cdr:relSizeAnchor>
  <cdr:relSizeAnchor xmlns:cdr="http://schemas.openxmlformats.org/drawingml/2006/chartDrawing">
    <cdr:from>
      <cdr:x>0.96673</cdr:x>
      <cdr:y>0.42744</cdr:y>
    </cdr:from>
    <cdr:to>
      <cdr:x>0.99004</cdr:x>
      <cdr:y>0.49755</cdr:y>
    </cdr:to>
    <cdr:sp macro="" textlink="">
      <cdr:nvSpPr>
        <cdr:cNvPr id="28"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0.32059</cdr:x>
      <cdr:y>0.04741</cdr:y>
    </cdr:to>
    <cdr:sp macro="" textlink="Evaluation!$G$1">
      <cdr:nvSpPr>
        <cdr:cNvPr id="29" name="TextBox 10"/>
        <cdr:cNvSpPr txBox="1"/>
      </cdr:nvSpPr>
      <cdr:spPr>
        <a:xfrm xmlns:a="http://schemas.openxmlformats.org/drawingml/2006/main">
          <a:off x="715390" y="44706"/>
          <a:ext cx="217640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Monday, October 12, 2009</a:t>
          </a:fld>
          <a:endParaRPr lang="en-US" sz="1100"/>
        </a:p>
      </cdr:txBody>
    </cdr:sp>
  </cdr:relSizeAnchor>
  <cdr:relSizeAnchor xmlns:cdr="http://schemas.openxmlformats.org/drawingml/2006/chartDrawing">
    <cdr:from>
      <cdr:x>0.68553</cdr:x>
      <cdr:y>0.04288</cdr:y>
    </cdr:from>
    <cdr:to>
      <cdr:x>0.75818</cdr:x>
      <cdr:y>0.08011</cdr:y>
    </cdr:to>
    <cdr:sp macro="" textlink="Evaluation!$CI$34">
      <cdr:nvSpPr>
        <cdr:cNvPr id="30" name="TextBox 29"/>
        <cdr:cNvSpPr txBox="1"/>
      </cdr:nvSpPr>
      <cdr:spPr>
        <a:xfrm xmlns:a="http://schemas.openxmlformats.org/drawingml/2006/main">
          <a:off x="6183630" y="289559"/>
          <a:ext cx="65532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120850E-0748-4C38-B63E-4F6E154EAE3F}" type="TxLink">
            <a:rPr lang="en-US" sz="1100" b="0" i="0" u="none" strike="noStrike">
              <a:solidFill>
                <a:srgbClr val="000000"/>
              </a:solidFill>
              <a:latin typeface="Calibri"/>
            </a:rPr>
            <a:pPr/>
            <a:t>1.567</a:t>
          </a:fld>
          <a:endParaRPr lang="en-US" sz="1100"/>
        </a:p>
      </cdr:txBody>
    </cdr:sp>
  </cdr:relSizeAnchor>
  <cdr:relSizeAnchor xmlns:cdr="http://schemas.openxmlformats.org/drawingml/2006/chartDrawing">
    <cdr:from>
      <cdr:x>0.73918</cdr:x>
      <cdr:y>0.04401</cdr:y>
    </cdr:from>
    <cdr:to>
      <cdr:x>0.99472</cdr:x>
      <cdr:y>0.07708</cdr:y>
    </cdr:to>
    <cdr:sp macro="" textlink="">
      <cdr:nvSpPr>
        <cdr:cNvPr id="31" name="TextBox 1"/>
        <cdr:cNvSpPr txBox="1"/>
      </cdr:nvSpPr>
      <cdr:spPr>
        <a:xfrm xmlns:a="http://schemas.openxmlformats.org/drawingml/2006/main">
          <a:off x="6667500" y="297180"/>
          <a:ext cx="2305050" cy="223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Initial P.U. Performance Adjusted</a:t>
          </a:r>
        </a:p>
      </cdr:txBody>
    </cdr:sp>
  </cdr:relSizeAnchor>
  <cdr:relSizeAnchor xmlns:cdr="http://schemas.openxmlformats.org/drawingml/2006/chartDrawing">
    <cdr:from>
      <cdr:x>0.61231</cdr:x>
      <cdr:y>0.07888</cdr:y>
    </cdr:from>
    <cdr:to>
      <cdr:x>0.98991</cdr:x>
      <cdr:y>0.13078</cdr:y>
    </cdr:to>
    <cdr:sp macro="" textlink="Evaluation!$CD$32">
      <cdr:nvSpPr>
        <cdr:cNvPr id="32" name="TextBox 31"/>
        <cdr:cNvSpPr txBox="1"/>
      </cdr:nvSpPr>
      <cdr:spPr>
        <a:xfrm xmlns:a="http://schemas.openxmlformats.org/drawingml/2006/main">
          <a:off x="5966346" y="586066"/>
          <a:ext cx="3679459" cy="385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493F959-A387-4A4B-A5AE-1EE633EB4122}" type="TxLink">
            <a:rPr lang="en-US" sz="1600" b="0" i="0" u="none" strike="noStrike">
              <a:solidFill>
                <a:srgbClr val="E46D0A"/>
              </a:solidFill>
              <a:latin typeface="Calibri"/>
            </a:rPr>
            <a:pPr/>
            <a:t>20 to 40 second Average Period Evaluation</a:t>
          </a:fld>
          <a:endParaRPr lang="en-US" sz="1100"/>
        </a:p>
      </cdr:txBody>
    </cdr:sp>
  </cdr:relSizeAnchor>
  <cdr:relSizeAnchor xmlns:cdr="http://schemas.openxmlformats.org/drawingml/2006/chartDrawing">
    <cdr:from>
      <cdr:x>0.3886</cdr:x>
      <cdr:y>0.09168</cdr:y>
    </cdr:from>
    <cdr:to>
      <cdr:x>0.50158</cdr:x>
      <cdr:y>0.12694</cdr:y>
    </cdr:to>
    <cdr:sp macro="" textlink="Evaluation!$CI$4">
      <cdr:nvSpPr>
        <cdr:cNvPr id="20" name="TextBox 19"/>
        <cdr:cNvSpPr txBox="1"/>
      </cdr:nvSpPr>
      <cdr:spPr>
        <a:xfrm xmlns:a="http://schemas.openxmlformats.org/drawingml/2006/main">
          <a:off x="3505200" y="619125"/>
          <a:ext cx="10191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F986FB-6186-4B47-A987-EFB8F8E7108B}" type="TxLink">
            <a:rPr lang="en-US" sz="1100" b="0" i="0" u="none" strike="noStrike">
              <a:solidFill>
                <a:srgbClr val="000000"/>
              </a:solidFill>
              <a:latin typeface="Calibri"/>
            </a:rPr>
            <a:pPr/>
            <a:t>60.0417</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sheetPr codeName="Sheet11"/>
  <dimension ref="A1:B45"/>
  <sheetViews>
    <sheetView tabSelected="1" workbookViewId="0">
      <selection activeCell="B18" sqref="B18"/>
    </sheetView>
  </sheetViews>
  <sheetFormatPr defaultRowHeight="15"/>
  <sheetData>
    <row r="1" spans="1:2">
      <c r="A1" s="169" t="s">
        <v>275</v>
      </c>
      <c r="B1" s="170" t="s">
        <v>276</v>
      </c>
    </row>
    <row r="2" spans="1:2">
      <c r="A2" s="169">
        <v>1</v>
      </c>
      <c r="B2" s="77" t="s">
        <v>273</v>
      </c>
    </row>
    <row r="3" spans="1:2">
      <c r="A3" s="77"/>
      <c r="B3" s="77" t="s">
        <v>263</v>
      </c>
    </row>
    <row r="4" spans="1:2">
      <c r="A4" s="77"/>
      <c r="B4" s="77" t="s">
        <v>284</v>
      </c>
    </row>
    <row r="5" spans="1:2">
      <c r="A5" s="77"/>
      <c r="B5" s="77" t="s">
        <v>264</v>
      </c>
    </row>
    <row r="6" spans="1:2">
      <c r="A6" s="77"/>
      <c r="B6" s="77" t="s">
        <v>265</v>
      </c>
    </row>
    <row r="7" spans="1:2">
      <c r="A7" s="77"/>
      <c r="B7" s="77" t="s">
        <v>266</v>
      </c>
    </row>
    <row r="8" spans="1:2">
      <c r="A8" s="77"/>
      <c r="B8" s="77" t="s">
        <v>267</v>
      </c>
    </row>
    <row r="9" spans="1:2">
      <c r="A9" s="77"/>
      <c r="B9" s="77" t="s">
        <v>268</v>
      </c>
    </row>
    <row r="10" spans="1:2">
      <c r="A10" s="77"/>
      <c r="B10" s="77" t="s">
        <v>269</v>
      </c>
    </row>
    <row r="11" spans="1:2">
      <c r="A11" s="77"/>
      <c r="B11" s="77" t="s">
        <v>270</v>
      </c>
    </row>
    <row r="12" spans="1:2">
      <c r="A12" s="77"/>
      <c r="B12" s="77" t="s">
        <v>271</v>
      </c>
    </row>
    <row r="13" spans="1:2">
      <c r="A13" s="77"/>
      <c r="B13" s="77" t="s">
        <v>272</v>
      </c>
    </row>
    <row r="14" spans="1:2">
      <c r="A14" s="77"/>
      <c r="B14" s="77"/>
    </row>
    <row r="15" spans="1:2">
      <c r="A15" s="169">
        <v>2</v>
      </c>
      <c r="B15" s="77" t="s">
        <v>311</v>
      </c>
    </row>
    <row r="16" spans="1:2">
      <c r="A16" s="169">
        <v>3</v>
      </c>
      <c r="B16" s="77" t="s">
        <v>280</v>
      </c>
    </row>
    <row r="17" spans="1:2">
      <c r="A17" s="169">
        <v>4</v>
      </c>
      <c r="B17" s="175" t="s">
        <v>335</v>
      </c>
    </row>
    <row r="18" spans="1:2" s="171" customFormat="1">
      <c r="A18" s="174"/>
      <c r="B18" s="176" t="s">
        <v>343</v>
      </c>
    </row>
    <row r="19" spans="1:2">
      <c r="A19" s="169"/>
      <c r="B19" s="176" t="s">
        <v>344</v>
      </c>
    </row>
    <row r="20" spans="1:2">
      <c r="A20" s="169">
        <v>5</v>
      </c>
      <c r="B20" s="176" t="s">
        <v>345</v>
      </c>
    </row>
    <row r="21" spans="1:2">
      <c r="A21" s="169"/>
      <c r="B21" s="176" t="s">
        <v>346</v>
      </c>
    </row>
    <row r="22" spans="1:2">
      <c r="A22" s="169"/>
      <c r="B22" s="77" t="s">
        <v>326</v>
      </c>
    </row>
    <row r="23" spans="1:2">
      <c r="A23" s="169">
        <v>6</v>
      </c>
      <c r="B23" s="175" t="s">
        <v>336</v>
      </c>
    </row>
    <row r="24" spans="1:2" s="176" customFormat="1">
      <c r="A24" s="174"/>
      <c r="B24" s="176" t="s">
        <v>347</v>
      </c>
    </row>
    <row r="25" spans="1:2">
      <c r="A25" s="169">
        <v>7</v>
      </c>
      <c r="B25" s="77" t="s">
        <v>274</v>
      </c>
    </row>
    <row r="26" spans="1:2">
      <c r="A26" s="169"/>
      <c r="B26" s="77" t="s">
        <v>327</v>
      </c>
    </row>
    <row r="27" spans="1:2">
      <c r="A27" s="169">
        <v>8</v>
      </c>
      <c r="B27" s="175" t="s">
        <v>337</v>
      </c>
    </row>
    <row r="28" spans="1:2">
      <c r="A28" s="169">
        <v>9</v>
      </c>
      <c r="B28" s="175" t="s">
        <v>339</v>
      </c>
    </row>
    <row r="29" spans="1:2">
      <c r="A29" s="169"/>
      <c r="B29" s="77" t="s">
        <v>312</v>
      </c>
    </row>
    <row r="30" spans="1:2" s="77" customFormat="1">
      <c r="A30" s="169">
        <v>10</v>
      </c>
      <c r="B30" s="77" t="s">
        <v>313</v>
      </c>
    </row>
    <row r="31" spans="1:2" s="77" customFormat="1">
      <c r="A31" s="1"/>
      <c r="B31" s="77" t="s">
        <v>325</v>
      </c>
    </row>
    <row r="32" spans="1:2" s="77" customFormat="1">
      <c r="A32" s="1"/>
    </row>
    <row r="33" spans="1:2">
      <c r="A33" s="77"/>
      <c r="B33" s="77"/>
    </row>
    <row r="34" spans="1:2">
      <c r="A34" s="169" t="s">
        <v>275</v>
      </c>
      <c r="B34" s="170" t="s">
        <v>285</v>
      </c>
    </row>
    <row r="35" spans="1:2">
      <c r="A35" s="169" t="s">
        <v>277</v>
      </c>
      <c r="B35" s="77" t="s">
        <v>314</v>
      </c>
    </row>
    <row r="36" spans="1:2">
      <c r="A36" s="169" t="s">
        <v>278</v>
      </c>
      <c r="B36" s="77" t="s">
        <v>315</v>
      </c>
    </row>
    <row r="37" spans="1:2">
      <c r="A37" s="169" t="s">
        <v>279</v>
      </c>
      <c r="B37" s="77" t="s">
        <v>286</v>
      </c>
    </row>
    <row r="38" spans="1:2">
      <c r="A38" s="1"/>
      <c r="B38" s="77" t="s">
        <v>281</v>
      </c>
    </row>
    <row r="39" spans="1:2">
      <c r="A39" s="1"/>
      <c r="B39" s="77" t="s">
        <v>287</v>
      </c>
    </row>
    <row r="40" spans="1:2">
      <c r="A40" s="1"/>
      <c r="B40" s="77" t="s">
        <v>282</v>
      </c>
    </row>
    <row r="41" spans="1:2">
      <c r="A41" s="1"/>
      <c r="B41" s="77" t="s">
        <v>283</v>
      </c>
    </row>
    <row r="42" spans="1:2">
      <c r="A42" s="1"/>
      <c r="B42" s="77" t="s">
        <v>288</v>
      </c>
    </row>
    <row r="43" spans="1:2">
      <c r="A43" s="1"/>
      <c r="B43" s="176" t="s">
        <v>340</v>
      </c>
    </row>
    <row r="44" spans="1:2">
      <c r="A44" s="77"/>
      <c r="B44" s="77"/>
    </row>
    <row r="45" spans="1:2">
      <c r="A45" s="77"/>
      <c r="B45" s="175" t="s">
        <v>338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8"/>
  <dimension ref="A1"/>
  <sheetViews>
    <sheetView zoomScaleNormal="100" workbookViewId="0">
      <selection activeCell="N12" sqref="N12"/>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
  <sheetViews>
    <sheetView zoomScale="125" zoomScaleNormal="125" workbookViewId="0">
      <selection activeCell="P4" sqref="P4"/>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10"/>
  <dimension ref="A1:CV7"/>
  <sheetViews>
    <sheetView workbookViewId="0">
      <selection activeCell="A7" sqref="A7:CV7"/>
    </sheetView>
  </sheetViews>
  <sheetFormatPr defaultRowHeight="15"/>
  <cols>
    <col min="1" max="1" width="24.28515625" style="77" bestFit="1" customWidth="1"/>
    <col min="3" max="4" width="9.140625" style="77"/>
    <col min="7" max="9" width="9.140625" style="77"/>
    <col min="10" max="19" width="11" bestFit="1" customWidth="1"/>
    <col min="20" max="20" width="10.28515625" bestFit="1" customWidth="1"/>
    <col min="21" max="21" width="11.5703125" bestFit="1" customWidth="1"/>
    <col min="22" max="22" width="13.140625" bestFit="1" customWidth="1"/>
    <col min="23" max="23" width="11.42578125" bestFit="1" customWidth="1"/>
    <col min="24" max="24" width="14.7109375" bestFit="1" customWidth="1"/>
    <col min="25" max="25" width="8.7109375" bestFit="1" customWidth="1"/>
    <col min="26" max="26" width="13.140625" bestFit="1" customWidth="1"/>
    <col min="27" max="27" width="15.140625" bestFit="1" customWidth="1"/>
    <col min="28" max="28" width="10.5703125" bestFit="1" customWidth="1"/>
    <col min="31" max="31" width="10.28515625" style="77" bestFit="1" customWidth="1"/>
    <col min="32" max="32" width="12.85546875" style="77" customWidth="1"/>
    <col min="33" max="33" width="13.140625" style="77" bestFit="1" customWidth="1"/>
    <col min="34" max="34" width="11.42578125" style="77" bestFit="1" customWidth="1"/>
    <col min="35" max="35" width="14.7109375" style="77" bestFit="1" customWidth="1"/>
    <col min="36" max="36" width="9.140625" style="77"/>
    <col min="37" max="37" width="13.140625" style="77" bestFit="1" customWidth="1"/>
    <col min="38" max="38" width="15.140625" style="77" bestFit="1" customWidth="1"/>
    <col min="39" max="41" width="15.140625" style="77" customWidth="1"/>
    <col min="42" max="42" width="10.5703125" style="77" bestFit="1" customWidth="1"/>
    <col min="43" max="44" width="9.140625" style="77"/>
    <col min="45" max="45" width="10.28515625" customWidth="1"/>
    <col min="46" max="46" width="11.5703125" bestFit="1" customWidth="1"/>
    <col min="47" max="47" width="13.140625" bestFit="1" customWidth="1"/>
    <col min="48" max="48" width="11.42578125" bestFit="1" customWidth="1"/>
    <col min="49" max="49" width="14.7109375" bestFit="1" customWidth="1"/>
    <col min="50" max="50" width="8.7109375" bestFit="1" customWidth="1"/>
    <col min="51" max="51" width="13.140625" bestFit="1" customWidth="1"/>
    <col min="52" max="52" width="15.140625" bestFit="1" customWidth="1"/>
    <col min="53" max="55" width="15.140625" style="77" customWidth="1"/>
    <col min="56" max="56" width="10.5703125" bestFit="1" customWidth="1"/>
    <col min="59" max="59" width="10.28515625" bestFit="1" customWidth="1"/>
    <col min="60" max="60" width="13.85546875" customWidth="1"/>
    <col min="61" max="61" width="13.140625" bestFit="1" customWidth="1"/>
    <col min="62" max="62" width="11.42578125" bestFit="1" customWidth="1"/>
    <col min="63" max="63" width="14.7109375" bestFit="1" customWidth="1"/>
    <col min="64" max="64" width="8.7109375" bestFit="1" customWidth="1"/>
    <col min="65" max="65" width="13.140625" bestFit="1" customWidth="1"/>
    <col min="66" max="66" width="15.140625" bestFit="1" customWidth="1"/>
    <col min="67" max="69" width="15.140625" style="77" customWidth="1"/>
    <col min="70" max="70" width="10.5703125" bestFit="1" customWidth="1"/>
    <col min="71" max="71" width="8.7109375" customWidth="1"/>
    <col min="73" max="73" width="10.28515625" bestFit="1" customWidth="1"/>
    <col min="74" max="74" width="11.85546875" customWidth="1"/>
    <col min="75" max="75" width="13.140625" bestFit="1" customWidth="1"/>
    <col min="76" max="76" width="11.42578125" bestFit="1" customWidth="1"/>
    <col min="77" max="77" width="14.7109375" bestFit="1" customWidth="1"/>
    <col min="78" max="78" width="8.7109375" bestFit="1" customWidth="1"/>
    <col min="79" max="79" width="13.140625" bestFit="1" customWidth="1"/>
    <col min="80" max="80" width="15.140625" bestFit="1" customWidth="1"/>
    <col min="81" max="83" width="15.140625" style="77" customWidth="1"/>
    <col min="84" max="84" width="10.5703125" bestFit="1" customWidth="1"/>
    <col min="87" max="87" width="10.28515625" bestFit="1" customWidth="1"/>
    <col min="88" max="88" width="11.85546875" customWidth="1"/>
    <col min="89" max="89" width="13.42578125" customWidth="1"/>
    <col min="90" max="90" width="12.140625" customWidth="1"/>
    <col min="91" max="91" width="14.28515625" customWidth="1"/>
    <col min="93" max="93" width="13.7109375" customWidth="1"/>
    <col min="94" max="94" width="15.140625" bestFit="1" customWidth="1"/>
    <col min="95" max="97" width="15.140625" style="77" customWidth="1"/>
    <col min="98" max="98" width="10.5703125" bestFit="1" customWidth="1"/>
  </cols>
  <sheetData>
    <row r="1" spans="1:100" ht="21.75" thickBot="1">
      <c r="J1" s="127" t="s">
        <v>260</v>
      </c>
      <c r="T1" s="102" t="s">
        <v>262</v>
      </c>
      <c r="V1" s="127" t="s">
        <v>261</v>
      </c>
      <c r="AE1" s="102" t="s">
        <v>164</v>
      </c>
      <c r="AG1" s="111" t="s">
        <v>211</v>
      </c>
      <c r="AS1" s="77" t="s">
        <v>164</v>
      </c>
      <c r="AT1" s="111" t="s">
        <v>232</v>
      </c>
      <c r="BG1" s="77" t="s">
        <v>164</v>
      </c>
      <c r="BH1" s="111" t="s">
        <v>233</v>
      </c>
      <c r="BI1" s="77"/>
      <c r="BJ1" s="77"/>
      <c r="BK1" s="77"/>
      <c r="BL1" s="77"/>
      <c r="BM1" s="77"/>
      <c r="BN1" s="77"/>
      <c r="BR1" s="77"/>
      <c r="BS1" s="77"/>
      <c r="BT1" s="77"/>
      <c r="BU1" s="77" t="s">
        <v>164</v>
      </c>
      <c r="BV1" s="111" t="s">
        <v>235</v>
      </c>
      <c r="BW1" s="77"/>
      <c r="BX1" s="77"/>
      <c r="BY1" s="77"/>
      <c r="BZ1" s="77"/>
      <c r="CA1" s="77"/>
      <c r="CB1" s="77"/>
      <c r="CF1" s="77"/>
      <c r="CG1" s="77"/>
      <c r="CH1" s="77"/>
      <c r="CI1" s="77" t="s">
        <v>164</v>
      </c>
      <c r="CJ1" s="111" t="s">
        <v>236</v>
      </c>
      <c r="CK1" s="77"/>
      <c r="CL1" s="77"/>
      <c r="CM1" s="77"/>
      <c r="CN1" s="77"/>
      <c r="CO1" s="77"/>
      <c r="CP1" s="77"/>
      <c r="CT1" s="77"/>
      <c r="CU1" s="77"/>
      <c r="CV1" s="77"/>
    </row>
    <row r="2" spans="1:100" ht="16.5" thickTop="1" thickBot="1">
      <c r="T2" s="84"/>
      <c r="U2" s="104"/>
      <c r="V2" s="113" t="s">
        <v>191</v>
      </c>
      <c r="W2" s="113" t="s">
        <v>195</v>
      </c>
      <c r="X2" s="104"/>
      <c r="Y2" s="104"/>
      <c r="Z2" s="113" t="s">
        <v>206</v>
      </c>
      <c r="AA2" s="113" t="s">
        <v>207</v>
      </c>
      <c r="AB2" s="104"/>
      <c r="AC2" s="104"/>
      <c r="AD2" s="107"/>
      <c r="AE2" s="104"/>
      <c r="AF2" s="104"/>
      <c r="AG2" s="113" t="s">
        <v>191</v>
      </c>
      <c r="AH2" s="113" t="s">
        <v>195</v>
      </c>
      <c r="AI2" s="104"/>
      <c r="AJ2" s="104"/>
      <c r="AK2" s="113" t="s">
        <v>206</v>
      </c>
      <c r="AL2" s="113" t="s">
        <v>207</v>
      </c>
      <c r="AM2" s="113"/>
      <c r="AN2" s="113"/>
      <c r="AO2" s="113"/>
      <c r="AP2" s="104"/>
      <c r="AQ2" s="104"/>
      <c r="AR2" s="107"/>
      <c r="AS2" s="104"/>
      <c r="AT2" s="104"/>
      <c r="AU2" s="113" t="s">
        <v>191</v>
      </c>
      <c r="AV2" s="113" t="s">
        <v>195</v>
      </c>
      <c r="AW2" s="104"/>
      <c r="AX2" s="104"/>
      <c r="AY2" s="113" t="s">
        <v>206</v>
      </c>
      <c r="AZ2" s="113" t="s">
        <v>207</v>
      </c>
      <c r="BA2" s="113"/>
      <c r="BB2" s="113"/>
      <c r="BC2" s="113"/>
      <c r="BD2" s="104"/>
      <c r="BE2" s="104"/>
      <c r="BF2" s="107"/>
      <c r="BG2" s="104"/>
      <c r="BH2" s="104"/>
      <c r="BI2" s="113" t="s">
        <v>191</v>
      </c>
      <c r="BJ2" s="113" t="s">
        <v>195</v>
      </c>
      <c r="BK2" s="104"/>
      <c r="BL2" s="104"/>
      <c r="BM2" s="113" t="s">
        <v>206</v>
      </c>
      <c r="BN2" s="113" t="s">
        <v>207</v>
      </c>
      <c r="BO2" s="113"/>
      <c r="BP2" s="113"/>
      <c r="BQ2" s="113"/>
      <c r="BR2" s="104"/>
      <c r="BS2" s="104"/>
      <c r="BT2" s="107"/>
      <c r="BU2" s="104"/>
      <c r="BV2" s="104"/>
      <c r="BW2" s="113" t="s">
        <v>191</v>
      </c>
      <c r="BX2" s="113" t="s">
        <v>195</v>
      </c>
      <c r="BY2" s="104"/>
      <c r="BZ2" s="104"/>
      <c r="CA2" s="113" t="s">
        <v>206</v>
      </c>
      <c r="CB2" s="113" t="s">
        <v>207</v>
      </c>
      <c r="CC2" s="113"/>
      <c r="CD2" s="113"/>
      <c r="CE2" s="113"/>
      <c r="CF2" s="104"/>
      <c r="CG2" s="104"/>
      <c r="CH2" s="107"/>
      <c r="CI2" s="104"/>
      <c r="CJ2" s="104"/>
      <c r="CK2" s="113" t="s">
        <v>191</v>
      </c>
      <c r="CL2" s="113" t="s">
        <v>195</v>
      </c>
      <c r="CM2" s="104"/>
      <c r="CN2" s="104"/>
      <c r="CO2" s="113" t="s">
        <v>206</v>
      </c>
      <c r="CP2" s="113" t="s">
        <v>207</v>
      </c>
      <c r="CQ2" s="113"/>
      <c r="CR2" s="113"/>
      <c r="CS2" s="113"/>
      <c r="CT2" s="104"/>
      <c r="CU2" s="104"/>
      <c r="CV2" s="107"/>
    </row>
    <row r="3" spans="1:100" ht="15.75" thickTop="1">
      <c r="A3" s="141" t="s">
        <v>258</v>
      </c>
      <c r="B3" s="113" t="s">
        <v>127</v>
      </c>
      <c r="C3" s="113" t="s">
        <v>128</v>
      </c>
      <c r="D3" s="113" t="s">
        <v>129</v>
      </c>
      <c r="E3" s="113" t="s">
        <v>259</v>
      </c>
      <c r="F3" s="142" t="s">
        <v>130</v>
      </c>
      <c r="J3" s="85" t="s">
        <v>164</v>
      </c>
      <c r="K3" s="86" t="s">
        <v>165</v>
      </c>
      <c r="L3" s="85" t="s">
        <v>164</v>
      </c>
      <c r="M3" s="86" t="s">
        <v>165</v>
      </c>
      <c r="N3" s="85" t="s">
        <v>164</v>
      </c>
      <c r="O3" s="86" t="s">
        <v>165</v>
      </c>
      <c r="P3" s="85" t="s">
        <v>164</v>
      </c>
      <c r="Q3" s="86" t="s">
        <v>165</v>
      </c>
      <c r="R3" s="85" t="s">
        <v>164</v>
      </c>
      <c r="S3" s="122" t="s">
        <v>165</v>
      </c>
      <c r="T3" s="87"/>
      <c r="U3" s="42" t="s">
        <v>189</v>
      </c>
      <c r="V3" s="42" t="s">
        <v>192</v>
      </c>
      <c r="W3" s="42" t="s">
        <v>196</v>
      </c>
      <c r="X3" s="42" t="s">
        <v>200</v>
      </c>
      <c r="Y3" s="42" t="s">
        <v>202</v>
      </c>
      <c r="Z3" s="42" t="s">
        <v>0</v>
      </c>
      <c r="AA3" s="42" t="s">
        <v>208</v>
      </c>
      <c r="AB3" s="42" t="s">
        <v>208</v>
      </c>
      <c r="AC3" s="42" t="s">
        <v>208</v>
      </c>
      <c r="AD3" s="88" t="s">
        <v>238</v>
      </c>
      <c r="AE3" s="14"/>
      <c r="AF3" s="42" t="s">
        <v>189</v>
      </c>
      <c r="AG3" s="42" t="s">
        <v>192</v>
      </c>
      <c r="AH3" s="42" t="s">
        <v>196</v>
      </c>
      <c r="AI3" s="42" t="s">
        <v>200</v>
      </c>
      <c r="AJ3" s="42" t="s">
        <v>202</v>
      </c>
      <c r="AK3" s="42" t="s">
        <v>0</v>
      </c>
      <c r="AL3" s="42" t="s">
        <v>208</v>
      </c>
      <c r="AM3" s="42" t="s">
        <v>81</v>
      </c>
      <c r="AN3" s="42" t="s">
        <v>81</v>
      </c>
      <c r="AO3" s="42" t="s">
        <v>330</v>
      </c>
      <c r="AP3" s="42" t="s">
        <v>208</v>
      </c>
      <c r="AQ3" s="42" t="s">
        <v>208</v>
      </c>
      <c r="AR3" s="88" t="s">
        <v>238</v>
      </c>
      <c r="AS3" s="14"/>
      <c r="AT3" s="42" t="s">
        <v>189</v>
      </c>
      <c r="AU3" s="42" t="s">
        <v>192</v>
      </c>
      <c r="AV3" s="42" t="s">
        <v>196</v>
      </c>
      <c r="AW3" s="42" t="s">
        <v>200</v>
      </c>
      <c r="AX3" s="42" t="s">
        <v>202</v>
      </c>
      <c r="AY3" s="42" t="s">
        <v>0</v>
      </c>
      <c r="AZ3" s="42" t="s">
        <v>208</v>
      </c>
      <c r="BA3" s="42" t="s">
        <v>81</v>
      </c>
      <c r="BB3" s="42" t="s">
        <v>81</v>
      </c>
      <c r="BC3" s="42" t="s">
        <v>330</v>
      </c>
      <c r="BD3" s="42" t="s">
        <v>208</v>
      </c>
      <c r="BE3" s="42" t="s">
        <v>208</v>
      </c>
      <c r="BF3" s="88" t="s">
        <v>238</v>
      </c>
      <c r="BG3" s="14"/>
      <c r="BH3" s="42" t="s">
        <v>189</v>
      </c>
      <c r="BI3" s="42" t="s">
        <v>192</v>
      </c>
      <c r="BJ3" s="42" t="s">
        <v>196</v>
      </c>
      <c r="BK3" s="42" t="s">
        <v>200</v>
      </c>
      <c r="BL3" s="42" t="s">
        <v>202</v>
      </c>
      <c r="BM3" s="42" t="s">
        <v>0</v>
      </c>
      <c r="BN3" s="42" t="s">
        <v>208</v>
      </c>
      <c r="BO3" s="42" t="s">
        <v>81</v>
      </c>
      <c r="BP3" s="42" t="s">
        <v>81</v>
      </c>
      <c r="BQ3" s="42" t="s">
        <v>330</v>
      </c>
      <c r="BR3" s="42" t="s">
        <v>208</v>
      </c>
      <c r="BS3" s="42" t="s">
        <v>208</v>
      </c>
      <c r="BT3" s="88" t="s">
        <v>238</v>
      </c>
      <c r="BU3" s="14"/>
      <c r="BV3" s="42" t="s">
        <v>189</v>
      </c>
      <c r="BW3" s="42" t="s">
        <v>192</v>
      </c>
      <c r="BX3" s="42" t="s">
        <v>196</v>
      </c>
      <c r="BY3" s="42" t="s">
        <v>200</v>
      </c>
      <c r="BZ3" s="42" t="s">
        <v>202</v>
      </c>
      <c r="CA3" s="42" t="s">
        <v>0</v>
      </c>
      <c r="CB3" s="42" t="s">
        <v>208</v>
      </c>
      <c r="CC3" s="42" t="s">
        <v>81</v>
      </c>
      <c r="CD3" s="42" t="s">
        <v>81</v>
      </c>
      <c r="CE3" s="42" t="s">
        <v>330</v>
      </c>
      <c r="CF3" s="42" t="s">
        <v>208</v>
      </c>
      <c r="CG3" s="42" t="s">
        <v>208</v>
      </c>
      <c r="CH3" s="88" t="s">
        <v>238</v>
      </c>
      <c r="CI3" s="14"/>
      <c r="CJ3" s="42" t="s">
        <v>189</v>
      </c>
      <c r="CK3" s="42" t="s">
        <v>192</v>
      </c>
      <c r="CL3" s="42" t="s">
        <v>196</v>
      </c>
      <c r="CM3" s="42" t="s">
        <v>200</v>
      </c>
      <c r="CN3" s="42" t="s">
        <v>202</v>
      </c>
      <c r="CO3" s="42" t="s">
        <v>0</v>
      </c>
      <c r="CP3" s="42" t="s">
        <v>208</v>
      </c>
      <c r="CQ3" s="42" t="s">
        <v>81</v>
      </c>
      <c r="CR3" s="42" t="s">
        <v>81</v>
      </c>
      <c r="CS3" s="42" t="s">
        <v>330</v>
      </c>
      <c r="CT3" s="42" t="s">
        <v>208</v>
      </c>
      <c r="CU3" s="42" t="s">
        <v>208</v>
      </c>
      <c r="CV3" s="88" t="s">
        <v>238</v>
      </c>
    </row>
    <row r="4" spans="1:100">
      <c r="A4" s="143"/>
      <c r="B4" s="42" t="s">
        <v>184</v>
      </c>
      <c r="C4" s="42" t="s">
        <v>5</v>
      </c>
      <c r="D4" s="42" t="s">
        <v>5</v>
      </c>
      <c r="E4" s="42"/>
      <c r="F4" s="79" t="s">
        <v>5</v>
      </c>
      <c r="J4" s="82" t="s">
        <v>170</v>
      </c>
      <c r="K4" s="83" t="s">
        <v>170</v>
      </c>
      <c r="L4" s="82" t="s">
        <v>166</v>
      </c>
      <c r="M4" s="83" t="s">
        <v>166</v>
      </c>
      <c r="N4" s="82" t="s">
        <v>167</v>
      </c>
      <c r="O4" s="83" t="s">
        <v>167</v>
      </c>
      <c r="P4" s="82" t="s">
        <v>168</v>
      </c>
      <c r="Q4" s="83" t="s">
        <v>168</v>
      </c>
      <c r="R4" s="82" t="s">
        <v>169</v>
      </c>
      <c r="S4" s="50" t="s">
        <v>169</v>
      </c>
      <c r="T4" s="87"/>
      <c r="U4" s="42" t="s">
        <v>190</v>
      </c>
      <c r="V4" s="42" t="s">
        <v>193</v>
      </c>
      <c r="W4" s="42" t="s">
        <v>197</v>
      </c>
      <c r="X4" s="42" t="s">
        <v>201</v>
      </c>
      <c r="Y4" s="42" t="s">
        <v>203</v>
      </c>
      <c r="Z4" s="42" t="s">
        <v>2</v>
      </c>
      <c r="AA4" s="42" t="s">
        <v>209</v>
      </c>
      <c r="AB4" s="42" t="s">
        <v>238</v>
      </c>
      <c r="AC4" s="42" t="s">
        <v>197</v>
      </c>
      <c r="AD4" s="88" t="s">
        <v>239</v>
      </c>
      <c r="AE4" s="14"/>
      <c r="AF4" s="42" t="s">
        <v>190</v>
      </c>
      <c r="AG4" s="42" t="s">
        <v>193</v>
      </c>
      <c r="AH4" s="42" t="s">
        <v>197</v>
      </c>
      <c r="AI4" s="42" t="s">
        <v>201</v>
      </c>
      <c r="AJ4" s="42" t="s">
        <v>203</v>
      </c>
      <c r="AK4" s="42" t="s">
        <v>2</v>
      </c>
      <c r="AL4" s="42" t="s">
        <v>209</v>
      </c>
      <c r="AM4" s="42" t="s">
        <v>331</v>
      </c>
      <c r="AN4" s="42" t="s">
        <v>331</v>
      </c>
      <c r="AO4" s="42" t="s">
        <v>331</v>
      </c>
      <c r="AP4" s="42" t="s">
        <v>238</v>
      </c>
      <c r="AQ4" s="42" t="s">
        <v>197</v>
      </c>
      <c r="AR4" s="88" t="s">
        <v>239</v>
      </c>
      <c r="AS4" s="14"/>
      <c r="AT4" s="42" t="s">
        <v>190</v>
      </c>
      <c r="AU4" s="42" t="s">
        <v>193</v>
      </c>
      <c r="AV4" s="42" t="s">
        <v>197</v>
      </c>
      <c r="AW4" s="42" t="s">
        <v>201</v>
      </c>
      <c r="AX4" s="42" t="s">
        <v>203</v>
      </c>
      <c r="AY4" s="42" t="s">
        <v>2</v>
      </c>
      <c r="AZ4" s="42" t="s">
        <v>209</v>
      </c>
      <c r="BA4" s="42" t="s">
        <v>331</v>
      </c>
      <c r="BB4" s="42" t="s">
        <v>331</v>
      </c>
      <c r="BC4" s="42" t="s">
        <v>331</v>
      </c>
      <c r="BD4" s="42" t="s">
        <v>238</v>
      </c>
      <c r="BE4" s="42" t="s">
        <v>197</v>
      </c>
      <c r="BF4" s="88" t="s">
        <v>239</v>
      </c>
      <c r="BG4" s="14"/>
      <c r="BH4" s="42" t="s">
        <v>190</v>
      </c>
      <c r="BI4" s="42" t="s">
        <v>193</v>
      </c>
      <c r="BJ4" s="42" t="s">
        <v>197</v>
      </c>
      <c r="BK4" s="42" t="s">
        <v>201</v>
      </c>
      <c r="BL4" s="42" t="s">
        <v>203</v>
      </c>
      <c r="BM4" s="42" t="s">
        <v>2</v>
      </c>
      <c r="BN4" s="42" t="s">
        <v>209</v>
      </c>
      <c r="BO4" s="42" t="s">
        <v>331</v>
      </c>
      <c r="BP4" s="42" t="s">
        <v>331</v>
      </c>
      <c r="BQ4" s="42" t="s">
        <v>331</v>
      </c>
      <c r="BR4" s="42" t="s">
        <v>238</v>
      </c>
      <c r="BS4" s="42" t="s">
        <v>197</v>
      </c>
      <c r="BT4" s="88" t="s">
        <v>239</v>
      </c>
      <c r="BU4" s="14"/>
      <c r="BV4" s="42" t="s">
        <v>190</v>
      </c>
      <c r="BW4" s="42" t="s">
        <v>193</v>
      </c>
      <c r="BX4" s="42" t="s">
        <v>197</v>
      </c>
      <c r="BY4" s="42" t="s">
        <v>201</v>
      </c>
      <c r="BZ4" s="42" t="s">
        <v>203</v>
      </c>
      <c r="CA4" s="42" t="s">
        <v>2</v>
      </c>
      <c r="CB4" s="42" t="s">
        <v>209</v>
      </c>
      <c r="CC4" s="42" t="s">
        <v>331</v>
      </c>
      <c r="CD4" s="42" t="s">
        <v>331</v>
      </c>
      <c r="CE4" s="42" t="s">
        <v>331</v>
      </c>
      <c r="CF4" s="42" t="s">
        <v>238</v>
      </c>
      <c r="CG4" s="42" t="s">
        <v>197</v>
      </c>
      <c r="CH4" s="88" t="s">
        <v>239</v>
      </c>
      <c r="CI4" s="14"/>
      <c r="CJ4" s="42" t="s">
        <v>190</v>
      </c>
      <c r="CK4" s="42" t="s">
        <v>193</v>
      </c>
      <c r="CL4" s="42" t="s">
        <v>197</v>
      </c>
      <c r="CM4" s="42" t="s">
        <v>201</v>
      </c>
      <c r="CN4" s="42" t="s">
        <v>203</v>
      </c>
      <c r="CO4" s="42" t="s">
        <v>2</v>
      </c>
      <c r="CP4" s="42" t="s">
        <v>209</v>
      </c>
      <c r="CQ4" s="42" t="s">
        <v>331</v>
      </c>
      <c r="CR4" s="42" t="s">
        <v>331</v>
      </c>
      <c r="CS4" s="42" t="s">
        <v>331</v>
      </c>
      <c r="CT4" s="42" t="s">
        <v>238</v>
      </c>
      <c r="CU4" s="42" t="s">
        <v>197</v>
      </c>
      <c r="CV4" s="88" t="s">
        <v>239</v>
      </c>
    </row>
    <row r="5" spans="1:100">
      <c r="A5" s="143"/>
      <c r="B5" s="42"/>
      <c r="C5" s="42"/>
      <c r="D5" s="42"/>
      <c r="E5" s="42"/>
      <c r="F5" s="79"/>
      <c r="J5" s="78" t="s">
        <v>83</v>
      </c>
      <c r="K5" s="79" t="s">
        <v>83</v>
      </c>
      <c r="L5" s="78" t="s">
        <v>83</v>
      </c>
      <c r="M5" s="79" t="s">
        <v>83</v>
      </c>
      <c r="N5" s="78" t="s">
        <v>83</v>
      </c>
      <c r="O5" s="79" t="s">
        <v>83</v>
      </c>
      <c r="P5" s="78" t="s">
        <v>83</v>
      </c>
      <c r="Q5" s="79" t="s">
        <v>83</v>
      </c>
      <c r="R5" s="78" t="s">
        <v>83</v>
      </c>
      <c r="S5" s="42" t="s">
        <v>83</v>
      </c>
      <c r="T5" s="128" t="s">
        <v>0</v>
      </c>
      <c r="U5" s="42" t="s">
        <v>162</v>
      </c>
      <c r="V5" s="42" t="s">
        <v>194</v>
      </c>
      <c r="W5" s="42" t="s">
        <v>198</v>
      </c>
      <c r="X5" s="42" t="s">
        <v>199</v>
      </c>
      <c r="Y5" s="42" t="s">
        <v>204</v>
      </c>
      <c r="Z5" s="42" t="s">
        <v>205</v>
      </c>
      <c r="AA5" s="42" t="s">
        <v>199</v>
      </c>
      <c r="AB5" s="42" t="s">
        <v>239</v>
      </c>
      <c r="AC5" s="14"/>
      <c r="AD5" s="88" t="s">
        <v>212</v>
      </c>
      <c r="AE5" s="50" t="s">
        <v>0</v>
      </c>
      <c r="AF5" s="42" t="s">
        <v>162</v>
      </c>
      <c r="AG5" s="42" t="s">
        <v>194</v>
      </c>
      <c r="AH5" s="42" t="s">
        <v>198</v>
      </c>
      <c r="AI5" s="42" t="s">
        <v>199</v>
      </c>
      <c r="AJ5" s="42" t="s">
        <v>204</v>
      </c>
      <c r="AK5" s="42" t="s">
        <v>205</v>
      </c>
      <c r="AL5" s="42" t="s">
        <v>199</v>
      </c>
      <c r="AM5" s="42" t="s">
        <v>332</v>
      </c>
      <c r="AN5" s="42" t="s">
        <v>333</v>
      </c>
      <c r="AO5" s="42"/>
      <c r="AP5" s="42" t="s">
        <v>239</v>
      </c>
      <c r="AQ5" s="14"/>
      <c r="AR5" s="88" t="s">
        <v>212</v>
      </c>
      <c r="AS5" s="50" t="s">
        <v>0</v>
      </c>
      <c r="AT5" s="42" t="s">
        <v>162</v>
      </c>
      <c r="AU5" s="42" t="s">
        <v>194</v>
      </c>
      <c r="AV5" s="42" t="s">
        <v>198</v>
      </c>
      <c r="AW5" s="42" t="s">
        <v>199</v>
      </c>
      <c r="AX5" s="42" t="s">
        <v>204</v>
      </c>
      <c r="AY5" s="42" t="s">
        <v>205</v>
      </c>
      <c r="AZ5" s="42" t="s">
        <v>199</v>
      </c>
      <c r="BA5" s="42" t="s">
        <v>332</v>
      </c>
      <c r="BB5" s="42" t="s">
        <v>333</v>
      </c>
      <c r="BC5" s="42"/>
      <c r="BD5" s="42" t="s">
        <v>239</v>
      </c>
      <c r="BE5" s="14"/>
      <c r="BF5" s="88" t="s">
        <v>212</v>
      </c>
      <c r="BG5" s="50" t="s">
        <v>0</v>
      </c>
      <c r="BH5" s="42" t="s">
        <v>162</v>
      </c>
      <c r="BI5" s="42" t="s">
        <v>194</v>
      </c>
      <c r="BJ5" s="42" t="s">
        <v>198</v>
      </c>
      <c r="BK5" s="42" t="s">
        <v>199</v>
      </c>
      <c r="BL5" s="42" t="s">
        <v>204</v>
      </c>
      <c r="BM5" s="42" t="s">
        <v>205</v>
      </c>
      <c r="BN5" s="42" t="s">
        <v>199</v>
      </c>
      <c r="BO5" s="42" t="s">
        <v>332</v>
      </c>
      <c r="BP5" s="42" t="s">
        <v>333</v>
      </c>
      <c r="BQ5" s="42"/>
      <c r="BR5" s="42" t="s">
        <v>239</v>
      </c>
      <c r="BS5" s="14"/>
      <c r="BT5" s="88" t="s">
        <v>212</v>
      </c>
      <c r="BU5" s="50" t="s">
        <v>0</v>
      </c>
      <c r="BV5" s="42" t="s">
        <v>162</v>
      </c>
      <c r="BW5" s="42" t="s">
        <v>194</v>
      </c>
      <c r="BX5" s="42" t="s">
        <v>198</v>
      </c>
      <c r="BY5" s="42" t="s">
        <v>199</v>
      </c>
      <c r="BZ5" s="42" t="s">
        <v>204</v>
      </c>
      <c r="CA5" s="42" t="s">
        <v>205</v>
      </c>
      <c r="CB5" s="42" t="s">
        <v>199</v>
      </c>
      <c r="CC5" s="42" t="s">
        <v>332</v>
      </c>
      <c r="CD5" s="42" t="s">
        <v>333</v>
      </c>
      <c r="CE5" s="42"/>
      <c r="CF5" s="42" t="s">
        <v>239</v>
      </c>
      <c r="CG5" s="14"/>
      <c r="CH5" s="88" t="s">
        <v>212</v>
      </c>
      <c r="CI5" s="50" t="s">
        <v>0</v>
      </c>
      <c r="CJ5" s="42" t="s">
        <v>162</v>
      </c>
      <c r="CK5" s="42" t="s">
        <v>194</v>
      </c>
      <c r="CL5" s="42" t="s">
        <v>198</v>
      </c>
      <c r="CM5" s="42" t="s">
        <v>199</v>
      </c>
      <c r="CN5" s="42" t="s">
        <v>204</v>
      </c>
      <c r="CO5" s="42" t="s">
        <v>205</v>
      </c>
      <c r="CP5" s="42" t="s">
        <v>199</v>
      </c>
      <c r="CQ5" s="42" t="s">
        <v>332</v>
      </c>
      <c r="CR5" s="42" t="s">
        <v>333</v>
      </c>
      <c r="CS5" s="42"/>
      <c r="CT5" s="42" t="s">
        <v>239</v>
      </c>
      <c r="CU5" s="14"/>
      <c r="CV5" s="88" t="s">
        <v>212</v>
      </c>
    </row>
    <row r="6" spans="1:100" ht="15.75" thickBot="1">
      <c r="A6" s="144"/>
      <c r="B6" s="46"/>
      <c r="C6" s="46"/>
      <c r="D6" s="46"/>
      <c r="E6" s="46"/>
      <c r="F6" s="81"/>
      <c r="J6" s="80" t="s">
        <v>0</v>
      </c>
      <c r="K6" s="81" t="s">
        <v>1</v>
      </c>
      <c r="L6" s="80" t="s">
        <v>0</v>
      </c>
      <c r="M6" s="81" t="s">
        <v>1</v>
      </c>
      <c r="N6" s="80" t="s">
        <v>0</v>
      </c>
      <c r="O6" s="81" t="s">
        <v>1</v>
      </c>
      <c r="P6" s="80" t="s">
        <v>0</v>
      </c>
      <c r="Q6" s="81" t="s">
        <v>1</v>
      </c>
      <c r="R6" s="80" t="s">
        <v>0</v>
      </c>
      <c r="S6" s="46" t="s">
        <v>1</v>
      </c>
      <c r="T6" s="129" t="s">
        <v>5</v>
      </c>
      <c r="U6" s="115" t="s">
        <v>1</v>
      </c>
      <c r="V6" s="115" t="s">
        <v>1</v>
      </c>
      <c r="W6" s="115" t="s">
        <v>1</v>
      </c>
      <c r="X6" s="115" t="s">
        <v>1</v>
      </c>
      <c r="Y6" s="115" t="s">
        <v>1</v>
      </c>
      <c r="Z6" s="115" t="s">
        <v>1</v>
      </c>
      <c r="AA6" s="115" t="s">
        <v>1</v>
      </c>
      <c r="AB6" s="115" t="s">
        <v>116</v>
      </c>
      <c r="AC6" s="115" t="s">
        <v>1</v>
      </c>
      <c r="AD6" s="116" t="s">
        <v>1</v>
      </c>
      <c r="AE6" s="114" t="s">
        <v>5</v>
      </c>
      <c r="AF6" s="115" t="s">
        <v>1</v>
      </c>
      <c r="AG6" s="115" t="s">
        <v>1</v>
      </c>
      <c r="AH6" s="115" t="s">
        <v>1</v>
      </c>
      <c r="AI6" s="115" t="s">
        <v>1</v>
      </c>
      <c r="AJ6" s="115" t="s">
        <v>1</v>
      </c>
      <c r="AK6" s="115" t="s">
        <v>1</v>
      </c>
      <c r="AL6" s="115" t="s">
        <v>1</v>
      </c>
      <c r="AM6" s="115" t="s">
        <v>161</v>
      </c>
      <c r="AN6" s="115" t="s">
        <v>161</v>
      </c>
      <c r="AO6" s="115" t="s">
        <v>161</v>
      </c>
      <c r="AP6" s="115" t="s">
        <v>116</v>
      </c>
      <c r="AQ6" s="115" t="s">
        <v>1</v>
      </c>
      <c r="AR6" s="116" t="s">
        <v>1</v>
      </c>
      <c r="AS6" s="114" t="s">
        <v>5</v>
      </c>
      <c r="AT6" s="115" t="s">
        <v>1</v>
      </c>
      <c r="AU6" s="115" t="s">
        <v>1</v>
      </c>
      <c r="AV6" s="115" t="s">
        <v>1</v>
      </c>
      <c r="AW6" s="115" t="s">
        <v>1</v>
      </c>
      <c r="AX6" s="115" t="s">
        <v>1</v>
      </c>
      <c r="AY6" s="115" t="s">
        <v>116</v>
      </c>
      <c r="AZ6" s="115" t="s">
        <v>1</v>
      </c>
      <c r="BA6" s="115" t="s">
        <v>161</v>
      </c>
      <c r="BB6" s="115" t="s">
        <v>161</v>
      </c>
      <c r="BC6" s="115" t="s">
        <v>161</v>
      </c>
      <c r="BD6" s="115" t="s">
        <v>1</v>
      </c>
      <c r="BE6" s="115" t="s">
        <v>1</v>
      </c>
      <c r="BF6" s="116" t="s">
        <v>1</v>
      </c>
      <c r="BG6" s="114" t="s">
        <v>5</v>
      </c>
      <c r="BH6" s="115" t="s">
        <v>1</v>
      </c>
      <c r="BI6" s="115" t="s">
        <v>1</v>
      </c>
      <c r="BJ6" s="115" t="s">
        <v>1</v>
      </c>
      <c r="BK6" s="115" t="s">
        <v>1</v>
      </c>
      <c r="BL6" s="115" t="s">
        <v>1</v>
      </c>
      <c r="BM6" s="115" t="s">
        <v>116</v>
      </c>
      <c r="BN6" s="115" t="s">
        <v>1</v>
      </c>
      <c r="BO6" s="115" t="s">
        <v>161</v>
      </c>
      <c r="BP6" s="115" t="s">
        <v>161</v>
      </c>
      <c r="BQ6" s="115" t="s">
        <v>161</v>
      </c>
      <c r="BR6" s="115" t="s">
        <v>1</v>
      </c>
      <c r="BS6" s="115" t="s">
        <v>1</v>
      </c>
      <c r="BT6" s="116" t="s">
        <v>1</v>
      </c>
      <c r="BU6" s="114" t="s">
        <v>5</v>
      </c>
      <c r="BV6" s="115" t="s">
        <v>1</v>
      </c>
      <c r="BW6" s="115" t="s">
        <v>1</v>
      </c>
      <c r="BX6" s="115" t="s">
        <v>1</v>
      </c>
      <c r="BY6" s="115" t="s">
        <v>1</v>
      </c>
      <c r="BZ6" s="115" t="s">
        <v>1</v>
      </c>
      <c r="CA6" s="115" t="s">
        <v>1</v>
      </c>
      <c r="CB6" s="115" t="s">
        <v>1</v>
      </c>
      <c r="CC6" s="115" t="s">
        <v>161</v>
      </c>
      <c r="CD6" s="115" t="s">
        <v>161</v>
      </c>
      <c r="CE6" s="115" t="s">
        <v>161</v>
      </c>
      <c r="CF6" s="115" t="s">
        <v>116</v>
      </c>
      <c r="CG6" s="115" t="s">
        <v>1</v>
      </c>
      <c r="CH6" s="116" t="s">
        <v>1</v>
      </c>
      <c r="CI6" s="114" t="s">
        <v>5</v>
      </c>
      <c r="CJ6" s="115" t="s">
        <v>1</v>
      </c>
      <c r="CK6" s="115" t="s">
        <v>1</v>
      </c>
      <c r="CL6" s="115" t="s">
        <v>1</v>
      </c>
      <c r="CM6" s="115" t="s">
        <v>1</v>
      </c>
      <c r="CN6" s="115" t="s">
        <v>1</v>
      </c>
      <c r="CO6" s="115" t="s">
        <v>1</v>
      </c>
      <c r="CP6" s="115" t="s">
        <v>1</v>
      </c>
      <c r="CQ6" s="115" t="s">
        <v>161</v>
      </c>
      <c r="CR6" s="115" t="s">
        <v>161</v>
      </c>
      <c r="CS6" s="115" t="s">
        <v>161</v>
      </c>
      <c r="CT6" s="115" t="s">
        <v>116</v>
      </c>
      <c r="CU6" s="115" t="s">
        <v>1</v>
      </c>
      <c r="CV6" s="116" t="s">
        <v>1</v>
      </c>
    </row>
    <row r="7" spans="1:100" ht="15.75" thickTop="1">
      <c r="A7" s="140">
        <f>Evaluation!BG2</f>
        <v>40098.102326388886</v>
      </c>
      <c r="B7" s="5">
        <f>Evaluation!AD1</f>
        <v>40098.102303240739</v>
      </c>
      <c r="C7" s="51">
        <f>Evaluation!AD2</f>
        <v>60.03900146484375</v>
      </c>
      <c r="D7" s="51">
        <f>Evaluation!AD3</f>
        <v>60.041749954223633</v>
      </c>
      <c r="E7" s="5">
        <f>Evaluation!G2</f>
        <v>40098.102326388886</v>
      </c>
      <c r="F7" s="51">
        <f>Evaluation!AD4</f>
        <v>59.83599853515625</v>
      </c>
      <c r="J7">
        <f>Evaluation!AD9</f>
        <v>59.882286071777344</v>
      </c>
      <c r="K7">
        <f>Evaluation!AE10</f>
        <v>-397.43625489978666</v>
      </c>
      <c r="L7">
        <f>Evaluation!AF9</f>
        <v>59.884428841727122</v>
      </c>
      <c r="M7">
        <f>Evaluation!AG10</f>
        <v>-402.6342524175148</v>
      </c>
      <c r="N7">
        <f>Evaluation!AH9</f>
        <v>59.88870598288144</v>
      </c>
      <c r="O7">
        <f>Evaluation!AI10</f>
        <v>-415.1636825285122</v>
      </c>
      <c r="P7">
        <f>Evaluation!AJ9</f>
        <v>59.887944539388023</v>
      </c>
      <c r="Q7">
        <f>Evaluation!AK10</f>
        <v>-411.95877773311224</v>
      </c>
      <c r="R7">
        <f>Evaluation!AL9</f>
        <v>59.888705982881433</v>
      </c>
      <c r="S7">
        <f>Evaluation!AM10</f>
        <v>-413.86162941661723</v>
      </c>
      <c r="T7">
        <f>Evaluation!BG4</f>
        <v>60.041749954223633</v>
      </c>
      <c r="U7" s="9">
        <f>Evaluation!BG7</f>
        <v>3647.0458679199219</v>
      </c>
      <c r="V7" s="9">
        <f>Evaluation!BG15</f>
        <v>350</v>
      </c>
      <c r="W7" s="9">
        <f>Evaluation!BG16</f>
        <v>-165.42955589294434</v>
      </c>
      <c r="X7" s="9">
        <f>Evaluation!BG17</f>
        <v>0</v>
      </c>
      <c r="Y7" s="9">
        <f>Evaluation!BG18</f>
        <v>151.8125</v>
      </c>
      <c r="Z7" s="9">
        <f>Evaluation!BG19</f>
        <v>-4.1749954223632812</v>
      </c>
      <c r="AA7" s="9">
        <f>Evaluation!BG20</f>
        <v>15</v>
      </c>
      <c r="AB7">
        <f>Evaluation!BL15</f>
        <v>-103</v>
      </c>
      <c r="AC7">
        <f>Evaluation!BL23</f>
        <v>7600.1962500000009</v>
      </c>
      <c r="AD7">
        <f>Evaluation!BL17</f>
        <v>-43.002452850341797</v>
      </c>
      <c r="AE7" s="77">
        <f>Evaluation!BG5</f>
        <v>59.882286071777344</v>
      </c>
      <c r="AF7" s="9">
        <f>Evaluation!BG8</f>
        <v>3766.6891043526784</v>
      </c>
      <c r="AG7" s="9">
        <f>Evaluation!BG23</f>
        <v>335</v>
      </c>
      <c r="AH7" s="9">
        <f>Evaluation!BG24</f>
        <v>-209.88548932756697</v>
      </c>
      <c r="AI7" s="9">
        <f>Evaluation!BG25</f>
        <v>0.42857142857142855</v>
      </c>
      <c r="AJ7" s="9">
        <f>Evaluation!BG26</f>
        <v>156.14285714285714</v>
      </c>
      <c r="AK7" s="9">
        <f>Evaluation!BG27</f>
        <v>11.771392822265625</v>
      </c>
      <c r="AL7" s="9">
        <f>Evaluation!BG28</f>
        <v>0</v>
      </c>
      <c r="AM7" s="8">
        <f>Evaluation!BG34</f>
        <v>1.3591937747229736</v>
      </c>
      <c r="AN7" s="8">
        <f>Evaluation!BG33</f>
        <v>0.93785528890103875</v>
      </c>
      <c r="AO7" s="8">
        <f>Evaluation!$K$33</f>
        <v>0.90839031080876564</v>
      </c>
      <c r="AP7" s="77">
        <f>Evaluation!BL16</f>
        <v>-103</v>
      </c>
      <c r="AQ7" s="77">
        <f>Evaluation!BL24</f>
        <v>7570</v>
      </c>
      <c r="AR7" s="77">
        <f>Evaluation!BL18</f>
        <v>121.24534606933594</v>
      </c>
      <c r="AS7">
        <f>Evaluation!BU5</f>
        <v>59.884428841727122</v>
      </c>
      <c r="AT7" s="9">
        <f>Evaluation!BU8</f>
        <v>3778.5404924665177</v>
      </c>
      <c r="AU7" s="9">
        <f>Evaluation!BU23</f>
        <v>335</v>
      </c>
      <c r="AV7" s="9">
        <f>Evaluation!BU24</f>
        <v>-211.25604248046875</v>
      </c>
      <c r="AW7" s="9">
        <f>Evaluation!BU25</f>
        <v>0.8571428571428571</v>
      </c>
      <c r="AX7" s="9">
        <f>Evaluation!BU26</f>
        <v>157.14285714285714</v>
      </c>
      <c r="AY7" s="9">
        <f>Evaluation!BU27</f>
        <v>11.557115827287845</v>
      </c>
      <c r="AZ7" s="9">
        <f>Evaluation!BU28</f>
        <v>0</v>
      </c>
      <c r="BA7" s="8">
        <f>Evaluation!BU34</f>
        <v>1.4731136284122335</v>
      </c>
      <c r="BB7" s="8">
        <f>Evaluation!BU33</f>
        <v>1.0447948026485554</v>
      </c>
      <c r="BC7" s="8">
        <f>Evaluation!$K$33</f>
        <v>0.90839031080876564</v>
      </c>
      <c r="BD7">
        <f>Evaluation!BZ16</f>
        <v>-103</v>
      </c>
      <c r="BE7">
        <f>Evaluation!BZ24</f>
        <v>7570</v>
      </c>
      <c r="BF7">
        <f>Evaluation!BZ18</f>
        <v>119.0382930210648</v>
      </c>
      <c r="BG7">
        <f>Evaluation!CI5</f>
        <v>59.889182350852273</v>
      </c>
      <c r="BH7" s="9">
        <f>Evaluation!CI8</f>
        <v>3783.772128018466</v>
      </c>
      <c r="BI7" s="9">
        <f>Evaluation!CI23</f>
        <v>335</v>
      </c>
      <c r="BJ7" s="9">
        <f>Evaluation!CI24</f>
        <v>-212.66088451038706</v>
      </c>
      <c r="BK7" s="9">
        <f>Evaluation!CI25</f>
        <v>1.0909090909090908</v>
      </c>
      <c r="BL7" s="9">
        <f>Evaluation!CI26</f>
        <v>158.18181818181819</v>
      </c>
      <c r="BM7" s="9">
        <f>Evaluation!CI27</f>
        <v>11.081764914772663</v>
      </c>
      <c r="BN7" s="9">
        <f>Evaluation!CI28</f>
        <v>0</v>
      </c>
      <c r="BO7" s="8">
        <f>Evaluation!CI34</f>
        <v>1.5668513242669779</v>
      </c>
      <c r="BP7" s="8">
        <f>Evaluation!CI33</f>
        <v>1.1202104597997695</v>
      </c>
      <c r="BQ7" s="8">
        <f>Evaluation!$K$33</f>
        <v>0.90839031080876564</v>
      </c>
      <c r="BR7">
        <f>Evaluation!CN16</f>
        <v>-103</v>
      </c>
      <c r="BS7">
        <f>Evaluation!CN24</f>
        <v>7570</v>
      </c>
      <c r="BT7">
        <f>Evaluation!CN18</f>
        <v>114.14217862215843</v>
      </c>
      <c r="BU7">
        <f>Evaluation!CW5</f>
        <v>59.887944539388023</v>
      </c>
      <c r="BV7" s="9">
        <f>Evaluation!CW8</f>
        <v>3786.5760498046875</v>
      </c>
      <c r="BW7" s="9">
        <f>Evaluation!CW23</f>
        <v>335</v>
      </c>
      <c r="BX7" s="9">
        <f>Evaluation!CW24</f>
        <v>-212.66166432698569</v>
      </c>
      <c r="BY7" s="9">
        <f>Evaluation!CW25</f>
        <v>2</v>
      </c>
      <c r="BZ7" s="9">
        <f>Evaluation!CW26</f>
        <v>159</v>
      </c>
      <c r="CA7" s="9">
        <f>Evaluation!CW27</f>
        <v>11.20554606119768</v>
      </c>
      <c r="CB7" s="9">
        <f>Evaluation!CW28</f>
        <v>0</v>
      </c>
      <c r="CC7" s="8">
        <f>Evaluation!CW34</f>
        <v>1.5619918928135941</v>
      </c>
      <c r="CD7" s="8">
        <f>Evaluation!CW33</f>
        <v>1.1339830105615609</v>
      </c>
      <c r="CE7" s="8">
        <f>Evaluation!$K$33</f>
        <v>0.90839031080876564</v>
      </c>
      <c r="CF7">
        <f>Evaluation!DB16</f>
        <v>-103</v>
      </c>
      <c r="CG7">
        <f>Evaluation!DB24</f>
        <v>7570</v>
      </c>
      <c r="CH7">
        <f>Evaluation!DB18</f>
        <v>115.4171244303361</v>
      </c>
      <c r="CI7">
        <f>Evaluation!DK5</f>
        <v>59.888705982881433</v>
      </c>
      <c r="CJ7" s="9">
        <f>Evaluation!DK8</f>
        <v>3787.7750028722426</v>
      </c>
      <c r="CK7" s="9">
        <f>Evaluation!DK23</f>
        <v>335</v>
      </c>
      <c r="CL7" s="9">
        <f>Evaluation!DK16</f>
        <v>-165.42955589294434</v>
      </c>
      <c r="CM7" s="9">
        <f>Evaluation!DK25</f>
        <v>2.1176470588235294</v>
      </c>
      <c r="CN7" s="9">
        <f>Evaluation!DK26</f>
        <v>159.1764705882353</v>
      </c>
      <c r="CO7" s="9">
        <f>Evaluation!DK27</f>
        <v>11.129401711856701</v>
      </c>
      <c r="CP7" s="9">
        <f>Evaluation!DK28</f>
        <v>0</v>
      </c>
      <c r="CQ7" s="8">
        <f>Evaluation!DK34</f>
        <v>1.5784508738586487</v>
      </c>
      <c r="CR7" s="8">
        <f>Evaluation!DK33</f>
        <v>1.1494174984329919</v>
      </c>
      <c r="CS7" s="8">
        <f>Evaluation!$K$33</f>
        <v>0.90839031080876564</v>
      </c>
      <c r="CT7">
        <f>Evaluation!DP16</f>
        <v>-103</v>
      </c>
      <c r="CU7">
        <f>Evaluation!DP24</f>
        <v>7570</v>
      </c>
      <c r="CV7">
        <f>Evaluation!DP18</f>
        <v>114.63283763212402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2"/>
  <dimension ref="A1"/>
  <sheetViews>
    <sheetView workbookViewId="0">
      <selection activeCell="Q7" sqref="Q7"/>
    </sheetView>
  </sheetViews>
  <sheetFormatPr defaultRowHeight="1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3"/>
  <dimension ref="A1"/>
  <sheetViews>
    <sheetView workbookViewId="0">
      <selection activeCell="P11" sqref="P11"/>
    </sheetView>
  </sheetViews>
  <sheetFormatPr defaultRowHeight="1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5"/>
  <dimension ref="A1"/>
  <sheetViews>
    <sheetView workbookViewId="0">
      <selection activeCell="P44" sqref="P44"/>
    </sheetView>
  </sheetViews>
  <sheetFormatPr defaultRowHeight="1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16"/>
  <dimension ref="A1"/>
  <sheetViews>
    <sheetView workbookViewId="0">
      <selection activeCell="Q8" sqref="Q8"/>
    </sheetView>
  </sheetViews>
  <sheetFormatPr defaultRowHeight="1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7"/>
  <dimension ref="A1"/>
  <sheetViews>
    <sheetView workbookViewId="0"/>
  </sheetViews>
  <sheetFormatPr defaultRowHeight="1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8"/>
  <dimension ref="A1"/>
  <sheetViews>
    <sheetView workbookViewId="0">
      <selection activeCell="R42" sqref="R4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
  <dimension ref="A1:K1868"/>
  <sheetViews>
    <sheetView workbookViewId="0">
      <selection activeCell="A6" sqref="A6:K1206"/>
    </sheetView>
  </sheetViews>
  <sheetFormatPr defaultRowHeight="15"/>
  <cols>
    <col min="1" max="1" width="16.85546875" bestFit="1" customWidth="1"/>
    <col min="4" max="4" width="13.140625" bestFit="1" customWidth="1"/>
    <col min="5" max="5" width="11.42578125" bestFit="1" customWidth="1"/>
    <col min="6" max="6" width="14.7109375" bestFit="1" customWidth="1"/>
    <col min="8" max="8" width="13.140625" bestFit="1" customWidth="1"/>
    <col min="9" max="9" width="14.7109375" bestFit="1" customWidth="1"/>
    <col min="10" max="10" width="10.5703125" bestFit="1" customWidth="1"/>
  </cols>
  <sheetData>
    <row r="1" spans="1:11">
      <c r="D1" s="1" t="s">
        <v>191</v>
      </c>
      <c r="E1" s="1" t="s">
        <v>195</v>
      </c>
      <c r="H1" s="1" t="s">
        <v>206</v>
      </c>
      <c r="I1" s="1" t="s">
        <v>207</v>
      </c>
    </row>
    <row r="2" spans="1:11">
      <c r="C2" s="1" t="s">
        <v>189</v>
      </c>
      <c r="D2" s="1" t="s">
        <v>192</v>
      </c>
      <c r="E2" s="1" t="s">
        <v>196</v>
      </c>
      <c r="F2" s="1" t="s">
        <v>200</v>
      </c>
      <c r="G2" s="1" t="s">
        <v>202</v>
      </c>
      <c r="H2" s="1" t="s">
        <v>0</v>
      </c>
      <c r="I2" s="1" t="s">
        <v>208</v>
      </c>
      <c r="J2" s="1" t="s">
        <v>208</v>
      </c>
      <c r="K2" s="1" t="s">
        <v>208</v>
      </c>
    </row>
    <row r="3" spans="1:11">
      <c r="C3" s="1" t="s">
        <v>190</v>
      </c>
      <c r="D3" s="1" t="s">
        <v>193</v>
      </c>
      <c r="E3" s="1" t="s">
        <v>197</v>
      </c>
      <c r="F3" s="1" t="s">
        <v>201</v>
      </c>
      <c r="G3" s="1" t="s">
        <v>203</v>
      </c>
      <c r="H3" s="1" t="s">
        <v>2</v>
      </c>
      <c r="I3" s="1" t="s">
        <v>209</v>
      </c>
      <c r="J3" s="1" t="s">
        <v>238</v>
      </c>
      <c r="K3" s="1" t="s">
        <v>197</v>
      </c>
    </row>
    <row r="4" spans="1:11">
      <c r="C4" s="1" t="s">
        <v>162</v>
      </c>
      <c r="D4" s="1" t="s">
        <v>194</v>
      </c>
      <c r="E4" s="1" t="s">
        <v>198</v>
      </c>
      <c r="F4" s="1" t="s">
        <v>199</v>
      </c>
      <c r="G4" s="1" t="s">
        <v>204</v>
      </c>
      <c r="H4" s="1" t="s">
        <v>205</v>
      </c>
      <c r="I4" s="1" t="s">
        <v>199</v>
      </c>
      <c r="J4" s="1" t="s">
        <v>239</v>
      </c>
    </row>
    <row r="5" spans="1:11">
      <c r="A5" s="2" t="s">
        <v>96</v>
      </c>
      <c r="B5" s="1" t="s">
        <v>5</v>
      </c>
      <c r="C5" s="1" t="s">
        <v>1</v>
      </c>
      <c r="D5" s="1" t="s">
        <v>1</v>
      </c>
      <c r="E5" s="1" t="s">
        <v>1</v>
      </c>
      <c r="F5" s="1" t="s">
        <v>1</v>
      </c>
      <c r="G5" s="1" t="s">
        <v>1</v>
      </c>
      <c r="H5" s="1" t="s">
        <v>116</v>
      </c>
      <c r="I5" s="1" t="s">
        <v>1</v>
      </c>
      <c r="J5" s="1" t="s">
        <v>116</v>
      </c>
      <c r="K5" s="1" t="s">
        <v>1</v>
      </c>
    </row>
    <row r="6" spans="1:11">
      <c r="A6" s="165">
        <v>40098.091666666667</v>
      </c>
      <c r="B6" s="166">
        <v>59.980998992919922</v>
      </c>
      <c r="C6" s="167">
        <v>3669.87841796875</v>
      </c>
      <c r="D6" s="146">
        <v>350</v>
      </c>
      <c r="E6" s="146">
        <v>351.36151123046875</v>
      </c>
      <c r="F6" s="146">
        <v>0</v>
      </c>
      <c r="G6" s="146">
        <v>0</v>
      </c>
      <c r="H6" s="146">
        <v>10</v>
      </c>
      <c r="I6" s="146">
        <v>15</v>
      </c>
      <c r="J6" s="146">
        <v>-103</v>
      </c>
      <c r="K6" s="146">
        <v>7500</v>
      </c>
    </row>
    <row r="7" spans="1:11">
      <c r="A7" s="165">
        <v>40098.09170138889</v>
      </c>
      <c r="B7" s="166">
        <v>59.979999542236328</v>
      </c>
      <c r="C7" s="167">
        <v>3671.69970703125</v>
      </c>
      <c r="D7" s="146">
        <v>350</v>
      </c>
      <c r="E7" s="146">
        <v>351.36151123046875</v>
      </c>
      <c r="F7" s="146">
        <v>0</v>
      </c>
      <c r="G7" s="146">
        <v>0.5</v>
      </c>
      <c r="H7" s="146">
        <v>10</v>
      </c>
      <c r="I7" s="146">
        <v>15</v>
      </c>
      <c r="J7" s="146">
        <v>-103</v>
      </c>
      <c r="K7" s="146">
        <v>7500.33</v>
      </c>
    </row>
    <row r="8" spans="1:11">
      <c r="A8" s="165">
        <v>40098.091736111113</v>
      </c>
      <c r="B8" s="166">
        <v>59.981998443603516</v>
      </c>
      <c r="C8" s="167">
        <v>3670.94921875</v>
      </c>
      <c r="D8" s="146">
        <v>350</v>
      </c>
      <c r="E8" s="146">
        <v>351.36151123046875</v>
      </c>
      <c r="F8" s="146">
        <v>0</v>
      </c>
      <c r="G8" s="146">
        <v>1</v>
      </c>
      <c r="H8" s="146">
        <v>10</v>
      </c>
      <c r="I8" s="146">
        <v>15</v>
      </c>
      <c r="J8" s="146">
        <v>-103</v>
      </c>
      <c r="K8" s="146">
        <v>7500.66</v>
      </c>
    </row>
    <row r="9" spans="1:11">
      <c r="A9" s="165">
        <v>40098.091770833336</v>
      </c>
      <c r="B9" s="166">
        <v>59.980998992919922</v>
      </c>
      <c r="C9" s="167">
        <v>3671.548095703125</v>
      </c>
      <c r="D9" s="146">
        <v>350</v>
      </c>
      <c r="E9" s="146">
        <v>357.947509765625</v>
      </c>
      <c r="F9" s="146">
        <v>0</v>
      </c>
      <c r="G9" s="146">
        <v>1.5</v>
      </c>
      <c r="H9" s="146">
        <v>10</v>
      </c>
      <c r="I9" s="146">
        <v>15</v>
      </c>
      <c r="J9" s="146">
        <v>-103</v>
      </c>
      <c r="K9" s="146">
        <v>7500.99</v>
      </c>
    </row>
    <row r="10" spans="1:11">
      <c r="A10" s="165">
        <v>40098.091805555552</v>
      </c>
      <c r="B10" s="166">
        <v>59.980998992919922</v>
      </c>
      <c r="C10" s="167">
        <v>3672.310302734375</v>
      </c>
      <c r="D10" s="146">
        <v>350</v>
      </c>
      <c r="E10" s="146">
        <v>357.947509765625</v>
      </c>
      <c r="F10" s="146">
        <v>0</v>
      </c>
      <c r="G10" s="146">
        <v>2</v>
      </c>
      <c r="H10" s="146">
        <v>10</v>
      </c>
      <c r="I10" s="146">
        <v>15</v>
      </c>
      <c r="J10" s="146">
        <v>-103</v>
      </c>
      <c r="K10" s="146">
        <v>7501.32</v>
      </c>
    </row>
    <row r="11" spans="1:11">
      <c r="A11" s="165">
        <v>40098.091840277775</v>
      </c>
      <c r="B11" s="166">
        <v>59.981998443603516</v>
      </c>
      <c r="C11" s="167">
        <v>3672.174072265625</v>
      </c>
      <c r="D11" s="146">
        <v>350</v>
      </c>
      <c r="E11" s="146">
        <v>357.947509765625</v>
      </c>
      <c r="F11" s="146">
        <v>0</v>
      </c>
      <c r="G11" s="146">
        <v>2.5</v>
      </c>
      <c r="H11" s="146">
        <v>10</v>
      </c>
      <c r="I11" s="146">
        <v>15</v>
      </c>
      <c r="J11" s="146">
        <v>-103</v>
      </c>
      <c r="K11" s="146">
        <v>7501.65</v>
      </c>
    </row>
    <row r="12" spans="1:11">
      <c r="A12" s="165">
        <v>40098.091874999998</v>
      </c>
      <c r="B12" s="166">
        <v>59.979000091552734</v>
      </c>
      <c r="C12" s="167">
        <v>3672.276123046875</v>
      </c>
      <c r="D12" s="146">
        <v>350</v>
      </c>
      <c r="E12" s="146">
        <v>357.947509765625</v>
      </c>
      <c r="F12" s="146">
        <v>0</v>
      </c>
      <c r="G12" s="146">
        <v>3</v>
      </c>
      <c r="H12" s="146">
        <v>10</v>
      </c>
      <c r="I12" s="146">
        <v>15</v>
      </c>
      <c r="J12" s="146">
        <v>-103</v>
      </c>
      <c r="K12" s="146">
        <v>7501.98</v>
      </c>
    </row>
    <row r="13" spans="1:11">
      <c r="A13" s="165">
        <v>40098.091909722221</v>
      </c>
      <c r="B13" s="166">
        <v>59.979999542236328</v>
      </c>
      <c r="C13" s="167">
        <v>3674.508056640625</v>
      </c>
      <c r="D13" s="146">
        <v>350</v>
      </c>
      <c r="E13" s="146">
        <v>357.947509765625</v>
      </c>
      <c r="F13" s="146">
        <v>0</v>
      </c>
      <c r="G13" s="146">
        <v>3.5</v>
      </c>
      <c r="H13" s="146">
        <v>10</v>
      </c>
      <c r="I13" s="146">
        <v>15</v>
      </c>
      <c r="J13" s="146">
        <v>-103</v>
      </c>
      <c r="K13" s="146">
        <v>7502.31</v>
      </c>
    </row>
    <row r="14" spans="1:11">
      <c r="A14" s="165">
        <v>40098.091944444444</v>
      </c>
      <c r="B14" s="166">
        <v>59.983001708984375</v>
      </c>
      <c r="C14" s="167">
        <v>3673.84375</v>
      </c>
      <c r="D14" s="146">
        <v>350</v>
      </c>
      <c r="E14" s="146">
        <v>360.2347412109375</v>
      </c>
      <c r="F14" s="146">
        <v>0</v>
      </c>
      <c r="G14" s="146">
        <v>4</v>
      </c>
      <c r="H14" s="146">
        <v>10</v>
      </c>
      <c r="I14" s="146">
        <v>15</v>
      </c>
      <c r="J14" s="146">
        <v>-103</v>
      </c>
      <c r="K14" s="146">
        <v>7502.64</v>
      </c>
    </row>
    <row r="15" spans="1:11">
      <c r="A15" s="165">
        <v>40098.091979166667</v>
      </c>
      <c r="B15" s="166">
        <v>59.986000061035156</v>
      </c>
      <c r="C15" s="167">
        <v>3672.106201171875</v>
      </c>
      <c r="D15" s="146">
        <v>350</v>
      </c>
      <c r="E15" s="146">
        <v>360.2347412109375</v>
      </c>
      <c r="F15" s="146">
        <v>0</v>
      </c>
      <c r="G15" s="146">
        <v>4.5</v>
      </c>
      <c r="H15" s="146">
        <v>10</v>
      </c>
      <c r="I15" s="146">
        <v>15</v>
      </c>
      <c r="J15" s="146">
        <v>-103</v>
      </c>
      <c r="K15" s="146">
        <v>7502.97</v>
      </c>
    </row>
    <row r="16" spans="1:11">
      <c r="A16" s="165">
        <v>40098.092013888891</v>
      </c>
      <c r="B16" s="166">
        <v>59.979999542236328</v>
      </c>
      <c r="C16" s="167">
        <v>3669.330322265625</v>
      </c>
      <c r="D16" s="146">
        <v>350</v>
      </c>
      <c r="E16" s="146">
        <v>360.2347412109375</v>
      </c>
      <c r="F16" s="146">
        <v>0</v>
      </c>
      <c r="G16" s="146">
        <v>5</v>
      </c>
      <c r="H16" s="146">
        <v>10</v>
      </c>
      <c r="I16" s="146">
        <v>15</v>
      </c>
      <c r="J16" s="146">
        <v>-103</v>
      </c>
      <c r="K16" s="146">
        <v>7503.3</v>
      </c>
    </row>
    <row r="17" spans="1:11">
      <c r="A17" s="165">
        <v>40098.092048611114</v>
      </c>
      <c r="B17" s="166">
        <v>59.976001739501953</v>
      </c>
      <c r="C17" s="167">
        <v>3671.50048828125</v>
      </c>
      <c r="D17" s="146">
        <v>350</v>
      </c>
      <c r="E17" s="146">
        <v>360.2347412109375</v>
      </c>
      <c r="F17" s="146">
        <v>0</v>
      </c>
      <c r="G17" s="146">
        <v>5.5</v>
      </c>
      <c r="H17" s="146">
        <v>10</v>
      </c>
      <c r="I17" s="146">
        <v>15</v>
      </c>
      <c r="J17" s="146">
        <v>-103</v>
      </c>
      <c r="K17" s="146">
        <v>7503.63</v>
      </c>
    </row>
    <row r="18" spans="1:11">
      <c r="A18" s="165">
        <v>40098.092083333337</v>
      </c>
      <c r="B18" s="166">
        <v>59.979000091552734</v>
      </c>
      <c r="C18" s="167">
        <v>3673.560302734375</v>
      </c>
      <c r="D18" s="146">
        <v>350</v>
      </c>
      <c r="E18" s="146">
        <v>360.2347412109375</v>
      </c>
      <c r="F18" s="146">
        <v>0</v>
      </c>
      <c r="G18" s="146">
        <v>6</v>
      </c>
      <c r="H18" s="146">
        <v>10</v>
      </c>
      <c r="I18" s="146">
        <v>15</v>
      </c>
      <c r="J18" s="146">
        <v>-103</v>
      </c>
      <c r="K18" s="146">
        <v>7503.96</v>
      </c>
    </row>
    <row r="19" spans="1:11">
      <c r="A19" s="165">
        <v>40098.092118055552</v>
      </c>
      <c r="B19" s="166">
        <v>59.980998992919922</v>
      </c>
      <c r="C19" s="167">
        <v>3673.834228515625</v>
      </c>
      <c r="D19" s="146">
        <v>350</v>
      </c>
      <c r="E19" s="146">
        <v>346.52587890625</v>
      </c>
      <c r="F19" s="146">
        <v>0</v>
      </c>
      <c r="G19" s="146">
        <v>6.5</v>
      </c>
      <c r="H19" s="146">
        <v>10</v>
      </c>
      <c r="I19" s="146">
        <v>15</v>
      </c>
      <c r="J19" s="146">
        <v>-103</v>
      </c>
      <c r="K19" s="146">
        <v>7504.29</v>
      </c>
    </row>
    <row r="20" spans="1:11">
      <c r="A20" s="165">
        <v>40098.092152777775</v>
      </c>
      <c r="B20" s="166">
        <v>59.98699951171875</v>
      </c>
      <c r="C20" s="167">
        <v>3671.88720703125</v>
      </c>
      <c r="D20" s="146">
        <v>350</v>
      </c>
      <c r="E20" s="146">
        <v>346.52587890625</v>
      </c>
      <c r="F20" s="146">
        <v>0</v>
      </c>
      <c r="G20" s="146">
        <v>7</v>
      </c>
      <c r="H20" s="146">
        <v>10</v>
      </c>
      <c r="I20" s="146">
        <v>15</v>
      </c>
      <c r="J20" s="146">
        <v>-103</v>
      </c>
      <c r="K20" s="146">
        <v>7504.62</v>
      </c>
    </row>
    <row r="21" spans="1:11">
      <c r="A21" s="165">
        <v>40098.092187499999</v>
      </c>
      <c r="B21" s="166">
        <v>59.990001678466797</v>
      </c>
      <c r="C21" s="167">
        <v>3671.220458984375</v>
      </c>
      <c r="D21" s="146">
        <v>350</v>
      </c>
      <c r="E21" s="146">
        <v>346.52587890625</v>
      </c>
      <c r="F21" s="146">
        <v>0</v>
      </c>
      <c r="G21" s="146">
        <v>7.5</v>
      </c>
      <c r="H21" s="146">
        <v>10</v>
      </c>
      <c r="I21" s="146">
        <v>15</v>
      </c>
      <c r="J21" s="146">
        <v>-103</v>
      </c>
      <c r="K21" s="146">
        <v>7504.95</v>
      </c>
    </row>
    <row r="22" spans="1:11">
      <c r="A22" s="165">
        <v>40098.092222222222</v>
      </c>
      <c r="B22" s="166">
        <v>59.993999481201172</v>
      </c>
      <c r="C22" s="167">
        <v>3671.560302734375</v>
      </c>
      <c r="D22" s="146">
        <v>350</v>
      </c>
      <c r="E22" s="146">
        <v>346.52587890625</v>
      </c>
      <c r="F22" s="146">
        <v>0</v>
      </c>
      <c r="G22" s="146">
        <v>8</v>
      </c>
      <c r="H22" s="146">
        <v>10</v>
      </c>
      <c r="I22" s="146">
        <v>15</v>
      </c>
      <c r="J22" s="146">
        <v>-103</v>
      </c>
      <c r="K22" s="146">
        <v>7505.28</v>
      </c>
    </row>
    <row r="23" spans="1:11">
      <c r="A23" s="165">
        <v>40098.092256944445</v>
      </c>
      <c r="B23" s="166">
        <v>59.994998931884766</v>
      </c>
      <c r="C23" s="167">
        <v>3670.77197265625</v>
      </c>
      <c r="D23" s="146">
        <v>350</v>
      </c>
      <c r="E23" s="146">
        <v>346.52587890625</v>
      </c>
      <c r="F23" s="146">
        <v>0</v>
      </c>
      <c r="G23" s="146">
        <v>8.5</v>
      </c>
      <c r="H23" s="146">
        <v>10</v>
      </c>
      <c r="I23" s="146">
        <v>15</v>
      </c>
      <c r="J23" s="146">
        <v>-103</v>
      </c>
      <c r="K23" s="146">
        <v>7505.61</v>
      </c>
    </row>
    <row r="24" spans="1:11">
      <c r="A24" s="165">
        <v>40098.092291666668</v>
      </c>
      <c r="B24" s="166">
        <v>59.994998931884766</v>
      </c>
      <c r="C24" s="167">
        <v>3668.362060546875</v>
      </c>
      <c r="D24" s="146">
        <v>350</v>
      </c>
      <c r="E24" s="146">
        <v>296.443359375</v>
      </c>
      <c r="F24" s="146">
        <v>0</v>
      </c>
      <c r="G24" s="146">
        <v>9</v>
      </c>
      <c r="H24" s="146">
        <v>10</v>
      </c>
      <c r="I24" s="146">
        <v>15</v>
      </c>
      <c r="J24" s="146">
        <v>-103</v>
      </c>
      <c r="K24" s="146">
        <v>7505.94</v>
      </c>
    </row>
    <row r="25" spans="1:11">
      <c r="A25" s="165">
        <v>40098.092326388891</v>
      </c>
      <c r="B25" s="166">
        <v>59.994998931884766</v>
      </c>
      <c r="C25" s="167">
        <v>3668.24462890625</v>
      </c>
      <c r="D25" s="146">
        <v>350</v>
      </c>
      <c r="E25" s="146">
        <v>296.443359375</v>
      </c>
      <c r="F25" s="146">
        <v>0</v>
      </c>
      <c r="G25" s="146">
        <v>9.5</v>
      </c>
      <c r="H25" s="146">
        <v>10</v>
      </c>
      <c r="I25" s="146">
        <v>15</v>
      </c>
      <c r="J25" s="146">
        <v>-103</v>
      </c>
      <c r="K25" s="146">
        <v>7506.27</v>
      </c>
    </row>
    <row r="26" spans="1:11">
      <c r="A26" s="165">
        <v>40098.092361111114</v>
      </c>
      <c r="B26" s="166">
        <v>59.993999481201172</v>
      </c>
      <c r="C26" s="167">
        <v>3669.291259765625</v>
      </c>
      <c r="D26" s="146">
        <v>350</v>
      </c>
      <c r="E26" s="146">
        <v>296.443359375</v>
      </c>
      <c r="F26" s="146">
        <v>0</v>
      </c>
      <c r="G26" s="146">
        <v>10</v>
      </c>
      <c r="H26" s="146">
        <v>10</v>
      </c>
      <c r="I26" s="146">
        <v>15</v>
      </c>
      <c r="J26" s="146">
        <v>-103</v>
      </c>
      <c r="K26" s="146">
        <v>7506.6</v>
      </c>
    </row>
    <row r="27" spans="1:11">
      <c r="A27" s="165">
        <v>40098.092395833337</v>
      </c>
      <c r="B27" s="166">
        <v>59.993999481201172</v>
      </c>
      <c r="C27" s="167">
        <v>3671.25390625</v>
      </c>
      <c r="D27" s="146">
        <v>350</v>
      </c>
      <c r="E27" s="146">
        <v>296.443359375</v>
      </c>
      <c r="F27" s="146">
        <v>0</v>
      </c>
      <c r="G27" s="146">
        <v>10.5</v>
      </c>
      <c r="H27" s="146">
        <v>10</v>
      </c>
      <c r="I27" s="146">
        <v>15</v>
      </c>
      <c r="J27" s="146">
        <v>-103</v>
      </c>
      <c r="K27" s="146">
        <v>7506.93</v>
      </c>
    </row>
    <row r="28" spans="1:11">
      <c r="A28" s="165">
        <v>40098.092430555553</v>
      </c>
      <c r="B28" s="166">
        <v>59.997001647949219</v>
      </c>
      <c r="C28" s="167">
        <v>3670.683349609375</v>
      </c>
      <c r="D28" s="146">
        <v>350</v>
      </c>
      <c r="E28" s="146">
        <v>296.443359375</v>
      </c>
      <c r="F28" s="146">
        <v>0</v>
      </c>
      <c r="G28" s="146">
        <v>11</v>
      </c>
      <c r="H28" s="146">
        <v>10</v>
      </c>
      <c r="I28" s="146">
        <v>15</v>
      </c>
      <c r="J28" s="146">
        <v>-103</v>
      </c>
      <c r="K28" s="146">
        <v>7507.26</v>
      </c>
    </row>
    <row r="29" spans="1:11">
      <c r="A29" s="165">
        <v>40098.092465277776</v>
      </c>
      <c r="B29" s="166">
        <v>60.000999450683594</v>
      </c>
      <c r="C29" s="167">
        <v>3670.211669921875</v>
      </c>
      <c r="D29" s="146">
        <v>350</v>
      </c>
      <c r="E29" s="146">
        <v>341.0611572265625</v>
      </c>
      <c r="F29" s="146">
        <v>0</v>
      </c>
      <c r="G29" s="146">
        <v>11.5</v>
      </c>
      <c r="H29" s="146">
        <v>10</v>
      </c>
      <c r="I29" s="146">
        <v>15</v>
      </c>
      <c r="J29" s="146">
        <v>-103</v>
      </c>
      <c r="K29" s="146">
        <v>7507.59</v>
      </c>
    </row>
    <row r="30" spans="1:11">
      <c r="A30" s="165">
        <v>40098.092499999999</v>
      </c>
      <c r="B30" s="166">
        <v>60.000999450683594</v>
      </c>
      <c r="C30" s="167">
        <v>3670.71240234375</v>
      </c>
      <c r="D30" s="146">
        <v>350</v>
      </c>
      <c r="E30" s="146">
        <v>341.0611572265625</v>
      </c>
      <c r="F30" s="146">
        <v>0</v>
      </c>
      <c r="G30" s="146">
        <v>12</v>
      </c>
      <c r="H30" s="146">
        <v>10</v>
      </c>
      <c r="I30" s="146">
        <v>15</v>
      </c>
      <c r="J30" s="146">
        <v>-103</v>
      </c>
      <c r="K30" s="146">
        <v>7507.92</v>
      </c>
    </row>
    <row r="31" spans="1:11">
      <c r="A31" s="165">
        <v>40098.092534722222</v>
      </c>
      <c r="B31" s="166">
        <v>60.002998352050781</v>
      </c>
      <c r="C31" s="167">
        <v>3671.18359375</v>
      </c>
      <c r="D31" s="146">
        <v>350</v>
      </c>
      <c r="E31" s="146">
        <v>341.0611572265625</v>
      </c>
      <c r="F31" s="146">
        <v>0</v>
      </c>
      <c r="G31" s="146">
        <v>12.5</v>
      </c>
      <c r="H31" s="146">
        <v>10</v>
      </c>
      <c r="I31" s="146">
        <v>15</v>
      </c>
      <c r="J31" s="146">
        <v>-103</v>
      </c>
      <c r="K31" s="146">
        <v>7508.25</v>
      </c>
    </row>
    <row r="32" spans="1:11">
      <c r="A32" s="165">
        <v>40098.092569444445</v>
      </c>
      <c r="B32" s="166">
        <v>60.005001068115234</v>
      </c>
      <c r="C32" s="167">
        <v>3671.22705078125</v>
      </c>
      <c r="D32" s="146">
        <v>350</v>
      </c>
      <c r="E32" s="146">
        <v>341.0611572265625</v>
      </c>
      <c r="F32" s="146">
        <v>0</v>
      </c>
      <c r="G32" s="146">
        <v>13</v>
      </c>
      <c r="H32" s="146">
        <v>10</v>
      </c>
      <c r="I32" s="146">
        <v>15</v>
      </c>
      <c r="J32" s="146">
        <v>-103</v>
      </c>
      <c r="K32" s="146">
        <v>7508.58</v>
      </c>
    </row>
    <row r="33" spans="1:11">
      <c r="A33" s="165">
        <v>40098.092604166668</v>
      </c>
      <c r="B33" s="166">
        <v>60.002998352050781</v>
      </c>
      <c r="C33" s="167">
        <v>3670.189697265625</v>
      </c>
      <c r="D33" s="146">
        <v>350</v>
      </c>
      <c r="E33" s="146">
        <v>341.0611572265625</v>
      </c>
      <c r="F33" s="146">
        <v>0</v>
      </c>
      <c r="G33" s="146">
        <v>13.5</v>
      </c>
      <c r="H33" s="146">
        <v>10</v>
      </c>
      <c r="I33" s="146">
        <v>15</v>
      </c>
      <c r="J33" s="146">
        <v>-103</v>
      </c>
      <c r="K33" s="146">
        <v>7508.91</v>
      </c>
    </row>
    <row r="34" spans="1:11">
      <c r="A34" s="165">
        <v>40098.092638888891</v>
      </c>
      <c r="B34" s="166">
        <v>60.000999450683594</v>
      </c>
      <c r="C34" s="167">
        <v>3671.09228515625</v>
      </c>
      <c r="D34" s="146">
        <v>350</v>
      </c>
      <c r="E34" s="146">
        <v>322.8262939453125</v>
      </c>
      <c r="F34" s="146">
        <v>0</v>
      </c>
      <c r="G34" s="146">
        <v>14</v>
      </c>
      <c r="H34" s="146">
        <v>10</v>
      </c>
      <c r="I34" s="146">
        <v>15</v>
      </c>
      <c r="J34" s="146">
        <v>-103</v>
      </c>
      <c r="K34" s="146">
        <v>7509.24</v>
      </c>
    </row>
    <row r="35" spans="1:11">
      <c r="A35" s="165">
        <v>40098.092673611114</v>
      </c>
      <c r="B35" s="166">
        <v>60.002998352050781</v>
      </c>
      <c r="C35" s="167">
        <v>3670.669921875</v>
      </c>
      <c r="D35" s="146">
        <v>350</v>
      </c>
      <c r="E35" s="146">
        <v>322.8262939453125</v>
      </c>
      <c r="F35" s="146">
        <v>0</v>
      </c>
      <c r="G35" s="146">
        <v>14.5</v>
      </c>
      <c r="H35" s="146">
        <v>10</v>
      </c>
      <c r="I35" s="146">
        <v>15</v>
      </c>
      <c r="J35" s="146">
        <v>-103</v>
      </c>
      <c r="K35" s="146">
        <v>7509.57</v>
      </c>
    </row>
    <row r="36" spans="1:11">
      <c r="A36" s="165">
        <v>40098.09270833333</v>
      </c>
      <c r="B36" s="166">
        <v>60.005001068115234</v>
      </c>
      <c r="C36" s="167">
        <v>3669.899169921875</v>
      </c>
      <c r="D36" s="146">
        <v>350</v>
      </c>
      <c r="E36" s="146">
        <v>322.8262939453125</v>
      </c>
      <c r="F36" s="146">
        <v>0</v>
      </c>
      <c r="G36" s="146">
        <v>15</v>
      </c>
      <c r="H36" s="146">
        <v>10</v>
      </c>
      <c r="I36" s="146">
        <v>15</v>
      </c>
      <c r="J36" s="146">
        <v>-103</v>
      </c>
      <c r="K36" s="146">
        <v>7509.9</v>
      </c>
    </row>
    <row r="37" spans="1:11">
      <c r="A37" s="165">
        <v>40098.092743055553</v>
      </c>
      <c r="B37" s="166">
        <v>60.000999450683594</v>
      </c>
      <c r="C37" s="167">
        <v>3670.199462890625</v>
      </c>
      <c r="D37" s="146">
        <v>350</v>
      </c>
      <c r="E37" s="146">
        <v>322.8262939453125</v>
      </c>
      <c r="F37" s="146">
        <v>0</v>
      </c>
      <c r="G37" s="146">
        <v>15.5</v>
      </c>
      <c r="H37" s="146">
        <v>10</v>
      </c>
      <c r="I37" s="146">
        <v>15</v>
      </c>
      <c r="J37" s="146">
        <v>-103</v>
      </c>
      <c r="K37" s="146">
        <v>7510.23</v>
      </c>
    </row>
    <row r="38" spans="1:11">
      <c r="A38" s="165">
        <v>40098.092777777776</v>
      </c>
      <c r="B38" s="166">
        <v>60.000999450683594</v>
      </c>
      <c r="C38" s="167">
        <v>3671.62841796875</v>
      </c>
      <c r="D38" s="146">
        <v>350</v>
      </c>
      <c r="E38" s="146">
        <v>322.8262939453125</v>
      </c>
      <c r="F38" s="146">
        <v>0</v>
      </c>
      <c r="G38" s="146">
        <v>16</v>
      </c>
      <c r="H38" s="146">
        <v>10</v>
      </c>
      <c r="I38" s="146">
        <v>15</v>
      </c>
      <c r="J38" s="146">
        <v>-103</v>
      </c>
      <c r="K38" s="146">
        <v>7510.56</v>
      </c>
    </row>
    <row r="39" spans="1:11">
      <c r="A39" s="165">
        <v>40098.092812499999</v>
      </c>
      <c r="B39" s="166">
        <v>60.004001617431641</v>
      </c>
      <c r="C39" s="167">
        <v>3671.96826171875</v>
      </c>
      <c r="D39" s="146">
        <v>350</v>
      </c>
      <c r="E39" s="146">
        <v>321.54440307617187</v>
      </c>
      <c r="F39" s="146">
        <v>0</v>
      </c>
      <c r="G39" s="146">
        <v>16.5</v>
      </c>
      <c r="H39" s="146">
        <v>10</v>
      </c>
      <c r="I39" s="146">
        <v>15</v>
      </c>
      <c r="J39" s="146">
        <v>-103</v>
      </c>
      <c r="K39" s="146">
        <v>7510.89</v>
      </c>
    </row>
    <row r="40" spans="1:11">
      <c r="A40" s="165">
        <v>40098.092847222222</v>
      </c>
      <c r="B40" s="166">
        <v>60.004001617431641</v>
      </c>
      <c r="C40" s="167">
        <v>3671.4443359375</v>
      </c>
      <c r="D40" s="146">
        <v>350</v>
      </c>
      <c r="E40" s="146">
        <v>321.54440307617187</v>
      </c>
      <c r="F40" s="146">
        <v>0</v>
      </c>
      <c r="G40" s="146">
        <v>17</v>
      </c>
      <c r="H40" s="146">
        <v>10</v>
      </c>
      <c r="I40" s="146">
        <v>15</v>
      </c>
      <c r="J40" s="146">
        <v>-103</v>
      </c>
      <c r="K40" s="146">
        <v>7511.22</v>
      </c>
    </row>
    <row r="41" spans="1:11">
      <c r="A41" s="165">
        <v>40098.092881944445</v>
      </c>
      <c r="B41" s="166">
        <v>60.004001617431641</v>
      </c>
      <c r="C41" s="167">
        <v>3671.875244140625</v>
      </c>
      <c r="D41" s="146">
        <v>350</v>
      </c>
      <c r="E41" s="146">
        <v>321.54440307617187</v>
      </c>
      <c r="F41" s="146">
        <v>0</v>
      </c>
      <c r="G41" s="146">
        <v>17.5</v>
      </c>
      <c r="H41" s="146">
        <v>10</v>
      </c>
      <c r="I41" s="146">
        <v>15</v>
      </c>
      <c r="J41" s="146">
        <v>-103</v>
      </c>
      <c r="K41" s="146">
        <v>7511.55</v>
      </c>
    </row>
    <row r="42" spans="1:11">
      <c r="A42" s="165">
        <v>40098.092916666668</v>
      </c>
      <c r="B42" s="166">
        <v>60.002998352050781</v>
      </c>
      <c r="C42" s="167">
        <v>3671.065673828125</v>
      </c>
      <c r="D42" s="146">
        <v>350</v>
      </c>
      <c r="E42" s="146">
        <v>321.54440307617187</v>
      </c>
      <c r="F42" s="146">
        <v>0</v>
      </c>
      <c r="G42" s="146">
        <v>18</v>
      </c>
      <c r="H42" s="146">
        <v>10</v>
      </c>
      <c r="I42" s="146">
        <v>15</v>
      </c>
      <c r="J42" s="146">
        <v>-103</v>
      </c>
      <c r="K42" s="146">
        <v>7511.88</v>
      </c>
    </row>
    <row r="43" spans="1:11">
      <c r="A43" s="165">
        <v>40098.092951388891</v>
      </c>
      <c r="B43" s="166">
        <v>60.001998901367188</v>
      </c>
      <c r="C43" s="167">
        <v>3673.235107421875</v>
      </c>
      <c r="D43" s="146">
        <v>350</v>
      </c>
      <c r="E43" s="146">
        <v>321.54440307617187</v>
      </c>
      <c r="F43" s="146">
        <v>0</v>
      </c>
      <c r="G43" s="146">
        <v>18.5</v>
      </c>
      <c r="H43" s="146">
        <v>10</v>
      </c>
      <c r="I43" s="146">
        <v>15</v>
      </c>
      <c r="J43" s="146">
        <v>-103</v>
      </c>
      <c r="K43" s="146">
        <v>7512.21</v>
      </c>
    </row>
    <row r="44" spans="1:11">
      <c r="A44" s="165">
        <v>40098.092986111114</v>
      </c>
      <c r="B44" s="166">
        <v>60.000999450683594</v>
      </c>
      <c r="C44" s="167">
        <v>3673.497802734375</v>
      </c>
      <c r="D44" s="146">
        <v>350</v>
      </c>
      <c r="E44" s="146">
        <v>362.13626098632812</v>
      </c>
      <c r="F44" s="146">
        <v>0</v>
      </c>
      <c r="G44" s="146">
        <v>19</v>
      </c>
      <c r="H44" s="146">
        <v>10</v>
      </c>
      <c r="I44" s="146">
        <v>15</v>
      </c>
      <c r="J44" s="146">
        <v>-103</v>
      </c>
      <c r="K44" s="146">
        <v>7512.54</v>
      </c>
    </row>
    <row r="45" spans="1:11">
      <c r="A45" s="165">
        <v>40098.09302083333</v>
      </c>
      <c r="B45" s="166">
        <v>59.999000549316406</v>
      </c>
      <c r="C45" s="167">
        <v>3672.75</v>
      </c>
      <c r="D45" s="146">
        <v>350</v>
      </c>
      <c r="E45" s="146">
        <v>362.13626098632812</v>
      </c>
      <c r="F45" s="146">
        <v>0</v>
      </c>
      <c r="G45" s="146">
        <v>19.5</v>
      </c>
      <c r="H45" s="146">
        <v>10</v>
      </c>
      <c r="I45" s="146">
        <v>15</v>
      </c>
      <c r="J45" s="146">
        <v>-103</v>
      </c>
      <c r="K45" s="146">
        <v>7512.87</v>
      </c>
    </row>
    <row r="46" spans="1:11">
      <c r="A46" s="165">
        <v>40098.093055555553</v>
      </c>
      <c r="B46" s="166">
        <v>59.997001647949219</v>
      </c>
      <c r="C46" s="167">
        <v>3673.186279296875</v>
      </c>
      <c r="D46" s="146">
        <v>350</v>
      </c>
      <c r="E46" s="146">
        <v>362.13626098632812</v>
      </c>
      <c r="F46" s="146">
        <v>0</v>
      </c>
      <c r="G46" s="146">
        <v>20</v>
      </c>
      <c r="H46" s="146">
        <v>10</v>
      </c>
      <c r="I46" s="146">
        <v>15</v>
      </c>
      <c r="J46" s="146">
        <v>-103</v>
      </c>
      <c r="K46" s="146">
        <v>7513.2</v>
      </c>
    </row>
    <row r="47" spans="1:11">
      <c r="A47" s="165">
        <v>40098.093090277776</v>
      </c>
      <c r="B47" s="166">
        <v>59.998001098632813</v>
      </c>
      <c r="C47" s="167">
        <v>3673.576416015625</v>
      </c>
      <c r="D47" s="146">
        <v>350</v>
      </c>
      <c r="E47" s="146">
        <v>362.13626098632812</v>
      </c>
      <c r="F47" s="146">
        <v>0</v>
      </c>
      <c r="G47" s="146">
        <v>20.5</v>
      </c>
      <c r="H47" s="146">
        <v>10</v>
      </c>
      <c r="I47" s="146">
        <v>15</v>
      </c>
      <c r="J47" s="146">
        <v>-103</v>
      </c>
      <c r="K47" s="146">
        <v>7513.53</v>
      </c>
    </row>
    <row r="48" spans="1:11">
      <c r="A48" s="165">
        <v>40098.093124999999</v>
      </c>
      <c r="B48" s="166">
        <v>59.994998931884766</v>
      </c>
      <c r="C48" s="167">
        <v>3673.364990234375</v>
      </c>
      <c r="D48" s="146">
        <v>350</v>
      </c>
      <c r="E48" s="146">
        <v>362.13626098632812</v>
      </c>
      <c r="F48" s="146">
        <v>0</v>
      </c>
      <c r="G48" s="146">
        <v>21</v>
      </c>
      <c r="H48" s="146">
        <v>10</v>
      </c>
      <c r="I48" s="146">
        <v>15</v>
      </c>
      <c r="J48" s="146">
        <v>-103</v>
      </c>
      <c r="K48" s="146">
        <v>7513.86</v>
      </c>
    </row>
    <row r="49" spans="1:11">
      <c r="A49" s="165">
        <v>40098.093159722222</v>
      </c>
      <c r="B49" s="166">
        <v>59.993000030517578</v>
      </c>
      <c r="C49" s="167">
        <v>3672.093017578125</v>
      </c>
      <c r="D49" s="146">
        <v>350</v>
      </c>
      <c r="E49" s="146">
        <v>336.31179809570312</v>
      </c>
      <c r="F49" s="146">
        <v>0</v>
      </c>
      <c r="G49" s="146">
        <v>21.5</v>
      </c>
      <c r="H49" s="146">
        <v>10</v>
      </c>
      <c r="I49" s="146">
        <v>15</v>
      </c>
      <c r="J49" s="146">
        <v>-103</v>
      </c>
      <c r="K49" s="146">
        <v>7514.19</v>
      </c>
    </row>
    <row r="50" spans="1:11">
      <c r="A50" s="165">
        <v>40098.093194444446</v>
      </c>
      <c r="B50" s="166">
        <v>59.995998382568359</v>
      </c>
      <c r="C50" s="167">
        <v>3671.998046875</v>
      </c>
      <c r="D50" s="146">
        <v>350</v>
      </c>
      <c r="E50" s="146">
        <v>336.31179809570312</v>
      </c>
      <c r="F50" s="146">
        <v>0</v>
      </c>
      <c r="G50" s="146">
        <v>22</v>
      </c>
      <c r="H50" s="146">
        <v>10</v>
      </c>
      <c r="I50" s="146">
        <v>15</v>
      </c>
      <c r="J50" s="146">
        <v>-103</v>
      </c>
      <c r="K50" s="146">
        <v>7514.52</v>
      </c>
    </row>
    <row r="51" spans="1:11">
      <c r="A51" s="165">
        <v>40098.093229166669</v>
      </c>
      <c r="B51" s="166">
        <v>59.999000549316406</v>
      </c>
      <c r="C51" s="167">
        <v>3671.072509765625</v>
      </c>
      <c r="D51" s="146">
        <v>350</v>
      </c>
      <c r="E51" s="146">
        <v>336.31179809570312</v>
      </c>
      <c r="F51" s="146">
        <v>0</v>
      </c>
      <c r="G51" s="146">
        <v>22.5</v>
      </c>
      <c r="H51" s="146">
        <v>10</v>
      </c>
      <c r="I51" s="146">
        <v>15</v>
      </c>
      <c r="J51" s="146">
        <v>-103</v>
      </c>
      <c r="K51" s="146">
        <v>7514.85</v>
      </c>
    </row>
    <row r="52" spans="1:11">
      <c r="A52" s="165">
        <v>40098.093263888892</v>
      </c>
      <c r="B52" s="166">
        <v>60.005001068115234</v>
      </c>
      <c r="C52" s="167">
        <v>3670.956787109375</v>
      </c>
      <c r="D52" s="146">
        <v>350</v>
      </c>
      <c r="E52" s="146">
        <v>336.31179809570312</v>
      </c>
      <c r="F52" s="146">
        <v>0</v>
      </c>
      <c r="G52" s="146">
        <v>23</v>
      </c>
      <c r="H52" s="146">
        <v>10</v>
      </c>
      <c r="I52" s="146">
        <v>15</v>
      </c>
      <c r="J52" s="146">
        <v>-103</v>
      </c>
      <c r="K52" s="146">
        <v>7515.18</v>
      </c>
    </row>
    <row r="53" spans="1:11">
      <c r="A53" s="165">
        <v>40098.093298611115</v>
      </c>
      <c r="B53" s="166">
        <v>60.006999969482422</v>
      </c>
      <c r="C53" s="167">
        <v>3670.892822265625</v>
      </c>
      <c r="D53" s="146">
        <v>350</v>
      </c>
      <c r="E53" s="146">
        <v>336.31179809570312</v>
      </c>
      <c r="F53" s="146">
        <v>0</v>
      </c>
      <c r="G53" s="146">
        <v>23.5</v>
      </c>
      <c r="H53" s="146">
        <v>10</v>
      </c>
      <c r="I53" s="146">
        <v>15</v>
      </c>
      <c r="J53" s="146">
        <v>-103</v>
      </c>
      <c r="K53" s="146">
        <v>7515.51</v>
      </c>
    </row>
    <row r="54" spans="1:11">
      <c r="A54" s="165">
        <v>40098.093333333331</v>
      </c>
      <c r="B54" s="166">
        <v>60.005001068115234</v>
      </c>
      <c r="C54" s="167">
        <v>3670.161865234375</v>
      </c>
      <c r="D54" s="146">
        <v>350</v>
      </c>
      <c r="E54" s="146">
        <v>316.44305419921875</v>
      </c>
      <c r="F54" s="146">
        <v>0</v>
      </c>
      <c r="G54" s="146">
        <v>24</v>
      </c>
      <c r="H54" s="146">
        <v>10</v>
      </c>
      <c r="I54" s="146">
        <v>15</v>
      </c>
      <c r="J54" s="146">
        <v>-103</v>
      </c>
      <c r="K54" s="146">
        <v>7515.84</v>
      </c>
    </row>
    <row r="55" spans="1:11">
      <c r="A55" s="165">
        <v>40098.093368055554</v>
      </c>
      <c r="B55" s="166">
        <v>60.001998901367188</v>
      </c>
      <c r="C55" s="167">
        <v>3670.619873046875</v>
      </c>
      <c r="D55" s="146">
        <v>350</v>
      </c>
      <c r="E55" s="146">
        <v>316.44305419921875</v>
      </c>
      <c r="F55" s="146">
        <v>0</v>
      </c>
      <c r="G55" s="146">
        <v>24.5</v>
      </c>
      <c r="H55" s="146">
        <v>10</v>
      </c>
      <c r="I55" s="146">
        <v>15</v>
      </c>
      <c r="J55" s="146">
        <v>-103</v>
      </c>
      <c r="K55" s="146">
        <v>7516.17</v>
      </c>
    </row>
    <row r="56" spans="1:11">
      <c r="A56" s="165">
        <v>40098.093402777777</v>
      </c>
      <c r="B56" s="166">
        <v>59.997001647949219</v>
      </c>
      <c r="C56" s="167">
        <v>3672.712890625</v>
      </c>
      <c r="D56" s="146">
        <v>350</v>
      </c>
      <c r="E56" s="146">
        <v>316.44305419921875</v>
      </c>
      <c r="F56" s="146">
        <v>0</v>
      </c>
      <c r="G56" s="146">
        <v>25</v>
      </c>
      <c r="H56" s="146">
        <v>10</v>
      </c>
      <c r="I56" s="146">
        <v>15</v>
      </c>
      <c r="J56" s="146">
        <v>-103</v>
      </c>
      <c r="K56" s="146">
        <v>7516.5</v>
      </c>
    </row>
    <row r="57" spans="1:11">
      <c r="A57" s="165">
        <v>40098.0934375</v>
      </c>
      <c r="B57" s="166">
        <v>59.999000549316406</v>
      </c>
      <c r="C57" s="167">
        <v>3671.0703125</v>
      </c>
      <c r="D57" s="146">
        <v>350</v>
      </c>
      <c r="E57" s="146">
        <v>316.44305419921875</v>
      </c>
      <c r="F57" s="146">
        <v>0</v>
      </c>
      <c r="G57" s="146">
        <v>25.5</v>
      </c>
      <c r="H57" s="146">
        <v>10</v>
      </c>
      <c r="I57" s="146">
        <v>15</v>
      </c>
      <c r="J57" s="146">
        <v>-103</v>
      </c>
      <c r="K57" s="146">
        <v>7516.83</v>
      </c>
    </row>
    <row r="58" spans="1:11">
      <c r="A58" s="165">
        <v>40098.093472222223</v>
      </c>
      <c r="B58" s="166">
        <v>60.006999969482422</v>
      </c>
      <c r="C58" s="167">
        <v>3670.82568359375</v>
      </c>
      <c r="D58" s="146">
        <v>350</v>
      </c>
      <c r="E58" s="146">
        <v>316.44305419921875</v>
      </c>
      <c r="F58" s="146">
        <v>0</v>
      </c>
      <c r="G58" s="146">
        <v>26</v>
      </c>
      <c r="H58" s="146">
        <v>10</v>
      </c>
      <c r="I58" s="146">
        <v>15</v>
      </c>
      <c r="J58" s="146">
        <v>-103</v>
      </c>
      <c r="K58" s="146">
        <v>7517.16</v>
      </c>
    </row>
    <row r="59" spans="1:11">
      <c r="A59" s="165">
        <v>40098.093506944446</v>
      </c>
      <c r="B59" s="166">
        <v>60.009998321533203</v>
      </c>
      <c r="C59" s="167">
        <v>3671.80908203125</v>
      </c>
      <c r="D59" s="146">
        <v>350</v>
      </c>
      <c r="E59" s="146">
        <v>325.46429443359375</v>
      </c>
      <c r="F59" s="146">
        <v>0</v>
      </c>
      <c r="G59" s="146">
        <v>26.5</v>
      </c>
      <c r="H59" s="146">
        <v>10</v>
      </c>
      <c r="I59" s="146">
        <v>15</v>
      </c>
      <c r="J59" s="146">
        <v>-103</v>
      </c>
      <c r="K59" s="146">
        <v>7517.49</v>
      </c>
    </row>
    <row r="60" spans="1:11">
      <c r="A60" s="165">
        <v>40098.093541666669</v>
      </c>
      <c r="B60" s="166">
        <v>60.008998870849609</v>
      </c>
      <c r="C60" s="167">
        <v>3673.36328125</v>
      </c>
      <c r="D60" s="146">
        <v>350</v>
      </c>
      <c r="E60" s="146">
        <v>325.46429443359375</v>
      </c>
      <c r="F60" s="146">
        <v>0</v>
      </c>
      <c r="G60" s="146">
        <v>27</v>
      </c>
      <c r="H60" s="146">
        <v>10</v>
      </c>
      <c r="I60" s="146">
        <v>15</v>
      </c>
      <c r="J60" s="146">
        <v>-103</v>
      </c>
      <c r="K60" s="146">
        <v>7517.82</v>
      </c>
    </row>
    <row r="61" spans="1:11">
      <c r="A61" s="165">
        <v>40098.093576388892</v>
      </c>
      <c r="B61" s="166">
        <v>60.002998352050781</v>
      </c>
      <c r="C61" s="167">
        <v>3673.25537109375</v>
      </c>
      <c r="D61" s="146">
        <v>350</v>
      </c>
      <c r="E61" s="146">
        <v>325.46429443359375</v>
      </c>
      <c r="F61" s="146">
        <v>0</v>
      </c>
      <c r="G61" s="146">
        <v>27.5</v>
      </c>
      <c r="H61" s="146">
        <v>10</v>
      </c>
      <c r="I61" s="146">
        <v>15</v>
      </c>
      <c r="J61" s="146">
        <v>-103</v>
      </c>
      <c r="K61" s="146">
        <v>7518.15</v>
      </c>
    </row>
    <row r="62" spans="1:11">
      <c r="A62" s="165">
        <v>40098.093611111108</v>
      </c>
      <c r="B62" s="166">
        <v>59.994998931884766</v>
      </c>
      <c r="C62" s="167">
        <v>3674.41455078125</v>
      </c>
      <c r="D62" s="146">
        <v>350</v>
      </c>
      <c r="E62" s="146">
        <v>325.46429443359375</v>
      </c>
      <c r="F62" s="146">
        <v>0</v>
      </c>
      <c r="G62" s="146">
        <v>28</v>
      </c>
      <c r="H62" s="146">
        <v>10</v>
      </c>
      <c r="I62" s="146">
        <v>15</v>
      </c>
      <c r="J62" s="146">
        <v>-103</v>
      </c>
      <c r="K62" s="146">
        <v>7518.48</v>
      </c>
    </row>
    <row r="63" spans="1:11">
      <c r="A63" s="165">
        <v>40098.093645833331</v>
      </c>
      <c r="B63" s="166">
        <v>59.993999481201172</v>
      </c>
      <c r="C63" s="167">
        <v>3674.754638671875</v>
      </c>
      <c r="D63" s="146">
        <v>350</v>
      </c>
      <c r="E63" s="146">
        <v>325.46429443359375</v>
      </c>
      <c r="F63" s="146">
        <v>0</v>
      </c>
      <c r="G63" s="146">
        <v>28.5</v>
      </c>
      <c r="H63" s="146">
        <v>10</v>
      </c>
      <c r="I63" s="146">
        <v>15</v>
      </c>
      <c r="J63" s="146">
        <v>-103</v>
      </c>
      <c r="K63" s="146">
        <v>7518.81</v>
      </c>
    </row>
    <row r="64" spans="1:11">
      <c r="A64" s="165">
        <v>40098.093680555554</v>
      </c>
      <c r="B64" s="166">
        <v>60</v>
      </c>
      <c r="C64" s="167">
        <v>3674.2900390625</v>
      </c>
      <c r="D64" s="146">
        <v>350</v>
      </c>
      <c r="E64" s="146">
        <v>336.61416625976562</v>
      </c>
      <c r="F64" s="146">
        <v>0</v>
      </c>
      <c r="G64" s="146">
        <v>29</v>
      </c>
      <c r="H64" s="146">
        <v>10</v>
      </c>
      <c r="I64" s="146">
        <v>15</v>
      </c>
      <c r="J64" s="146">
        <v>-103</v>
      </c>
      <c r="K64" s="146">
        <v>7519.14</v>
      </c>
    </row>
    <row r="65" spans="1:11">
      <c r="A65" s="165">
        <v>40098.093715277777</v>
      </c>
      <c r="B65" s="166">
        <v>60.000999450683594</v>
      </c>
      <c r="C65" s="167">
        <v>3675.1572265625</v>
      </c>
      <c r="D65" s="146">
        <v>350</v>
      </c>
      <c r="E65" s="146">
        <v>336.61416625976562</v>
      </c>
      <c r="F65" s="146">
        <v>0</v>
      </c>
      <c r="G65" s="146">
        <v>29.5</v>
      </c>
      <c r="H65" s="146">
        <v>10</v>
      </c>
      <c r="I65" s="146">
        <v>15</v>
      </c>
      <c r="J65" s="146">
        <v>-103</v>
      </c>
      <c r="K65" s="146">
        <v>7519.47</v>
      </c>
    </row>
    <row r="66" spans="1:11">
      <c r="A66" s="165">
        <v>40098.09375</v>
      </c>
      <c r="B66" s="166">
        <v>59.998001098632813</v>
      </c>
      <c r="C66" s="167">
        <v>3675.16552734375</v>
      </c>
      <c r="D66" s="146">
        <v>350</v>
      </c>
      <c r="E66" s="146">
        <v>336.61416625976562</v>
      </c>
      <c r="F66" s="146">
        <v>0</v>
      </c>
      <c r="G66" s="146">
        <v>30</v>
      </c>
      <c r="H66" s="146">
        <v>10</v>
      </c>
      <c r="I66" s="146">
        <v>15</v>
      </c>
      <c r="J66" s="146">
        <v>-103</v>
      </c>
      <c r="K66" s="146">
        <v>7519.8</v>
      </c>
    </row>
    <row r="67" spans="1:11">
      <c r="A67" s="165">
        <v>40098.093784722223</v>
      </c>
      <c r="B67" s="166">
        <v>59.994998931884766</v>
      </c>
      <c r="C67" s="167">
        <v>3674.441650390625</v>
      </c>
      <c r="D67" s="146">
        <v>350</v>
      </c>
      <c r="E67" s="146">
        <v>336.61416625976562</v>
      </c>
      <c r="F67" s="146">
        <v>0</v>
      </c>
      <c r="G67" s="146">
        <v>30.5</v>
      </c>
      <c r="H67" s="146">
        <v>10</v>
      </c>
      <c r="I67" s="146">
        <v>15</v>
      </c>
      <c r="J67" s="146">
        <v>-103</v>
      </c>
      <c r="K67" s="146">
        <v>7520.13</v>
      </c>
    </row>
    <row r="68" spans="1:11">
      <c r="A68" s="165">
        <v>40098.093819444446</v>
      </c>
      <c r="B68" s="166">
        <v>59.986000061035156</v>
      </c>
      <c r="C68" s="167">
        <v>3674.906494140625</v>
      </c>
      <c r="D68" s="146">
        <v>350</v>
      </c>
      <c r="E68" s="146">
        <v>336.61416625976562</v>
      </c>
      <c r="F68" s="146">
        <v>0</v>
      </c>
      <c r="G68" s="146">
        <v>31</v>
      </c>
      <c r="H68" s="146">
        <v>10</v>
      </c>
      <c r="I68" s="146">
        <v>15</v>
      </c>
      <c r="J68" s="146">
        <v>-103</v>
      </c>
      <c r="K68" s="146">
        <v>7520.46</v>
      </c>
    </row>
    <row r="69" spans="1:11">
      <c r="A69" s="165">
        <v>40098.093854166669</v>
      </c>
      <c r="B69" s="166">
        <v>59.986000061035156</v>
      </c>
      <c r="C69" s="167">
        <v>3676.71435546875</v>
      </c>
      <c r="D69" s="146">
        <v>350</v>
      </c>
      <c r="E69" s="146">
        <v>316.72616577148437</v>
      </c>
      <c r="F69" s="146">
        <v>0</v>
      </c>
      <c r="G69" s="146">
        <v>31.5</v>
      </c>
      <c r="H69" s="146">
        <v>10</v>
      </c>
      <c r="I69" s="146">
        <v>15</v>
      </c>
      <c r="J69" s="146">
        <v>-103</v>
      </c>
      <c r="K69" s="146">
        <v>7520.79</v>
      </c>
    </row>
    <row r="70" spans="1:11">
      <c r="A70" s="165">
        <v>40098.093888888892</v>
      </c>
      <c r="B70" s="166">
        <v>59.987998962402344</v>
      </c>
      <c r="C70" s="167">
        <v>3677.791015625</v>
      </c>
      <c r="D70" s="146">
        <v>350</v>
      </c>
      <c r="E70" s="146">
        <v>316.72616577148437</v>
      </c>
      <c r="F70" s="146">
        <v>0</v>
      </c>
      <c r="G70" s="146">
        <v>32</v>
      </c>
      <c r="H70" s="146">
        <v>10</v>
      </c>
      <c r="I70" s="146">
        <v>15</v>
      </c>
      <c r="J70" s="146">
        <v>-103</v>
      </c>
      <c r="K70" s="146">
        <v>7521.12</v>
      </c>
    </row>
    <row r="71" spans="1:11">
      <c r="A71" s="165">
        <v>40098.093923611108</v>
      </c>
      <c r="B71" s="166">
        <v>59.988998413085937</v>
      </c>
      <c r="C71" s="167">
        <v>3675.54296875</v>
      </c>
      <c r="D71" s="146">
        <v>350</v>
      </c>
      <c r="E71" s="146">
        <v>316.72616577148437</v>
      </c>
      <c r="F71" s="146">
        <v>0</v>
      </c>
      <c r="G71" s="146">
        <v>32.5</v>
      </c>
      <c r="H71" s="146">
        <v>10</v>
      </c>
      <c r="I71" s="146">
        <v>15</v>
      </c>
      <c r="J71" s="146">
        <v>-103</v>
      </c>
      <c r="K71" s="146">
        <v>7521.45</v>
      </c>
    </row>
    <row r="72" spans="1:11">
      <c r="A72" s="165">
        <v>40098.093958333331</v>
      </c>
      <c r="B72" s="166">
        <v>59.98699951171875</v>
      </c>
      <c r="C72" s="167">
        <v>3676.593017578125</v>
      </c>
      <c r="D72" s="146">
        <v>350</v>
      </c>
      <c r="E72" s="146">
        <v>316.72616577148437</v>
      </c>
      <c r="F72" s="146">
        <v>0</v>
      </c>
      <c r="G72" s="146">
        <v>33</v>
      </c>
      <c r="H72" s="146">
        <v>10</v>
      </c>
      <c r="I72" s="146">
        <v>15</v>
      </c>
      <c r="J72" s="146">
        <v>-103</v>
      </c>
      <c r="K72" s="146">
        <v>7521.78</v>
      </c>
    </row>
    <row r="73" spans="1:11">
      <c r="A73" s="165">
        <v>40098.093993055554</v>
      </c>
      <c r="B73" s="166">
        <v>59.985000610351563</v>
      </c>
      <c r="C73" s="167">
        <v>3677.223388671875</v>
      </c>
      <c r="D73" s="146">
        <v>350</v>
      </c>
      <c r="E73" s="146">
        <v>316.72616577148437</v>
      </c>
      <c r="F73" s="146">
        <v>0</v>
      </c>
      <c r="G73" s="146">
        <v>33.5</v>
      </c>
      <c r="H73" s="146">
        <v>10</v>
      </c>
      <c r="I73" s="146">
        <v>15</v>
      </c>
      <c r="J73" s="146">
        <v>-103</v>
      </c>
      <c r="K73" s="146">
        <v>7522.11</v>
      </c>
    </row>
    <row r="74" spans="1:11">
      <c r="A74" s="165">
        <v>40098.094027777777</v>
      </c>
      <c r="B74" s="166">
        <v>59.983001708984375</v>
      </c>
      <c r="C74" s="167">
        <v>3677.067138671875</v>
      </c>
      <c r="D74" s="146">
        <v>350</v>
      </c>
      <c r="E74" s="146">
        <v>320.19552612304687</v>
      </c>
      <c r="F74" s="146">
        <v>0</v>
      </c>
      <c r="G74" s="146">
        <v>34</v>
      </c>
      <c r="H74" s="146">
        <v>10</v>
      </c>
      <c r="I74" s="146">
        <v>15</v>
      </c>
      <c r="J74" s="146">
        <v>-103</v>
      </c>
      <c r="K74" s="146">
        <v>7522.44</v>
      </c>
    </row>
    <row r="75" spans="1:11">
      <c r="A75" s="165">
        <v>40098.0940625</v>
      </c>
      <c r="B75" s="166">
        <v>59.981998443603516</v>
      </c>
      <c r="C75" s="167">
        <v>3678.455322265625</v>
      </c>
      <c r="D75" s="146">
        <v>350</v>
      </c>
      <c r="E75" s="146">
        <v>320.19552612304687</v>
      </c>
      <c r="F75" s="146">
        <v>0</v>
      </c>
      <c r="G75" s="146">
        <v>34.5</v>
      </c>
      <c r="H75" s="146">
        <v>10</v>
      </c>
      <c r="I75" s="146">
        <v>15</v>
      </c>
      <c r="J75" s="146">
        <v>-103</v>
      </c>
      <c r="K75" s="146">
        <v>7522.77</v>
      </c>
    </row>
    <row r="76" spans="1:11">
      <c r="A76" s="165">
        <v>40098.094097222223</v>
      </c>
      <c r="B76" s="166">
        <v>59.984001159667969</v>
      </c>
      <c r="C76" s="167">
        <v>3679.227783203125</v>
      </c>
      <c r="D76" s="146">
        <v>350</v>
      </c>
      <c r="E76" s="146">
        <v>320.19552612304687</v>
      </c>
      <c r="F76" s="146">
        <v>0</v>
      </c>
      <c r="G76" s="146">
        <v>35</v>
      </c>
      <c r="H76" s="146">
        <v>10</v>
      </c>
      <c r="I76" s="146">
        <v>15</v>
      </c>
      <c r="J76" s="146">
        <v>-103</v>
      </c>
      <c r="K76" s="146">
        <v>7523.1</v>
      </c>
    </row>
    <row r="77" spans="1:11">
      <c r="A77" s="165">
        <v>40098.094131944446</v>
      </c>
      <c r="B77" s="166">
        <v>59.985000610351563</v>
      </c>
      <c r="C77" s="167">
        <v>3679.05908203125</v>
      </c>
      <c r="D77" s="146">
        <v>350</v>
      </c>
      <c r="E77" s="146">
        <v>320.19552612304687</v>
      </c>
      <c r="F77" s="146">
        <v>0</v>
      </c>
      <c r="G77" s="146">
        <v>35.5</v>
      </c>
      <c r="H77" s="146">
        <v>10</v>
      </c>
      <c r="I77" s="146">
        <v>15</v>
      </c>
      <c r="J77" s="146">
        <v>-103</v>
      </c>
      <c r="K77" s="146">
        <v>7523.43</v>
      </c>
    </row>
    <row r="78" spans="1:11">
      <c r="A78" s="165">
        <v>40098.094166666669</v>
      </c>
      <c r="B78" s="166">
        <v>59.98699951171875</v>
      </c>
      <c r="C78" s="167">
        <v>3677.626953125</v>
      </c>
      <c r="D78" s="146">
        <v>350</v>
      </c>
      <c r="E78" s="146">
        <v>320.19552612304687</v>
      </c>
      <c r="F78" s="146">
        <v>0</v>
      </c>
      <c r="G78" s="146">
        <v>36</v>
      </c>
      <c r="H78" s="146">
        <v>10</v>
      </c>
      <c r="I78" s="146">
        <v>15</v>
      </c>
      <c r="J78" s="146">
        <v>-103</v>
      </c>
      <c r="K78" s="146">
        <v>7523.76</v>
      </c>
    </row>
    <row r="79" spans="1:11">
      <c r="A79" s="165">
        <v>40098.094201388885</v>
      </c>
      <c r="B79" s="166">
        <v>59.990001678466797</v>
      </c>
      <c r="C79" s="167">
        <v>3676.409423828125</v>
      </c>
      <c r="D79" s="146">
        <v>350</v>
      </c>
      <c r="E79" s="146">
        <v>341.86614990234375</v>
      </c>
      <c r="F79" s="146">
        <v>0</v>
      </c>
      <c r="G79" s="146">
        <v>36.5</v>
      </c>
      <c r="H79" s="146">
        <v>10</v>
      </c>
      <c r="I79" s="146">
        <v>15</v>
      </c>
      <c r="J79" s="146">
        <v>-103</v>
      </c>
      <c r="K79" s="146">
        <v>7524.09</v>
      </c>
    </row>
    <row r="80" spans="1:11">
      <c r="A80" s="165">
        <v>40098.094236111108</v>
      </c>
      <c r="B80" s="166">
        <v>59.98699951171875</v>
      </c>
      <c r="C80" s="167">
        <v>3677.528076171875</v>
      </c>
      <c r="D80" s="146">
        <v>350</v>
      </c>
      <c r="E80" s="146">
        <v>341.86614990234375</v>
      </c>
      <c r="F80" s="146">
        <v>0</v>
      </c>
      <c r="G80" s="146">
        <v>37</v>
      </c>
      <c r="H80" s="146">
        <v>10</v>
      </c>
      <c r="I80" s="146">
        <v>15</v>
      </c>
      <c r="J80" s="146">
        <v>-103</v>
      </c>
      <c r="K80" s="146">
        <v>7524.42</v>
      </c>
    </row>
    <row r="81" spans="1:11">
      <c r="A81" s="165">
        <v>40098.094270833331</v>
      </c>
      <c r="B81" s="166">
        <v>59.983001708984375</v>
      </c>
      <c r="C81" s="167">
        <v>3676.914794921875</v>
      </c>
      <c r="D81" s="146">
        <v>350</v>
      </c>
      <c r="E81" s="146">
        <v>341.86614990234375</v>
      </c>
      <c r="F81" s="146">
        <v>0</v>
      </c>
      <c r="G81" s="146">
        <v>37.5</v>
      </c>
      <c r="H81" s="146">
        <v>10</v>
      </c>
      <c r="I81" s="146">
        <v>15</v>
      </c>
      <c r="J81" s="146">
        <v>-103</v>
      </c>
      <c r="K81" s="146">
        <v>7524.75</v>
      </c>
    </row>
    <row r="82" spans="1:11">
      <c r="A82" s="165">
        <v>40098.094305555554</v>
      </c>
      <c r="B82" s="166">
        <v>59.979000091552734</v>
      </c>
      <c r="C82" s="167">
        <v>3678.08642578125</v>
      </c>
      <c r="D82" s="146">
        <v>350</v>
      </c>
      <c r="E82" s="146">
        <v>341.86614990234375</v>
      </c>
      <c r="F82" s="146">
        <v>0</v>
      </c>
      <c r="G82" s="146">
        <v>38</v>
      </c>
      <c r="H82" s="146">
        <v>10</v>
      </c>
      <c r="I82" s="146">
        <v>15</v>
      </c>
      <c r="J82" s="146">
        <v>-103</v>
      </c>
      <c r="K82" s="146">
        <v>7525.08</v>
      </c>
    </row>
    <row r="83" spans="1:11">
      <c r="A83" s="165">
        <v>40098.094340277778</v>
      </c>
      <c r="B83" s="166">
        <v>59.983001708984375</v>
      </c>
      <c r="C83" s="167">
        <v>3680.1630859375</v>
      </c>
      <c r="D83" s="146">
        <v>350</v>
      </c>
      <c r="E83" s="146">
        <v>341.86614990234375</v>
      </c>
      <c r="F83" s="146">
        <v>0</v>
      </c>
      <c r="G83" s="146">
        <v>38.5</v>
      </c>
      <c r="H83" s="146">
        <v>10</v>
      </c>
      <c r="I83" s="146">
        <v>15</v>
      </c>
      <c r="J83" s="146">
        <v>-103</v>
      </c>
      <c r="K83" s="146">
        <v>7525.41</v>
      </c>
    </row>
    <row r="84" spans="1:11">
      <c r="A84" s="165">
        <v>40098.094375000001</v>
      </c>
      <c r="B84" s="166">
        <v>59.986000061035156</v>
      </c>
      <c r="C84" s="167">
        <v>3679.21337890625</v>
      </c>
      <c r="D84" s="146">
        <v>350</v>
      </c>
      <c r="E84" s="146">
        <v>348.59783935546875</v>
      </c>
      <c r="F84" s="146">
        <v>0</v>
      </c>
      <c r="G84" s="146">
        <v>39</v>
      </c>
      <c r="H84" s="146">
        <v>10</v>
      </c>
      <c r="I84" s="146">
        <v>15</v>
      </c>
      <c r="J84" s="146">
        <v>-103</v>
      </c>
      <c r="K84" s="146">
        <v>7525.74</v>
      </c>
    </row>
    <row r="85" spans="1:11">
      <c r="A85" s="165">
        <v>40098.094409722224</v>
      </c>
      <c r="B85" s="166">
        <v>59.987998962402344</v>
      </c>
      <c r="C85" s="167">
        <v>3677.65283203125</v>
      </c>
      <c r="D85" s="146">
        <v>350</v>
      </c>
      <c r="E85" s="146">
        <v>348.59783935546875</v>
      </c>
      <c r="F85" s="146">
        <v>0</v>
      </c>
      <c r="G85" s="146">
        <v>39.5</v>
      </c>
      <c r="H85" s="146">
        <v>10</v>
      </c>
      <c r="I85" s="146">
        <v>15</v>
      </c>
      <c r="J85" s="146">
        <v>-103</v>
      </c>
      <c r="K85" s="146">
        <v>7526.07</v>
      </c>
    </row>
    <row r="86" spans="1:11">
      <c r="A86" s="165">
        <v>40098.094444444447</v>
      </c>
      <c r="B86" s="166">
        <v>59.983001708984375</v>
      </c>
      <c r="C86" s="167">
        <v>3677.677734375</v>
      </c>
      <c r="D86" s="146">
        <v>350</v>
      </c>
      <c r="E86" s="146">
        <v>348.59783935546875</v>
      </c>
      <c r="F86" s="146">
        <v>0</v>
      </c>
      <c r="G86" s="146">
        <v>40</v>
      </c>
      <c r="H86" s="146">
        <v>10</v>
      </c>
      <c r="I86" s="146">
        <v>15</v>
      </c>
      <c r="J86" s="146">
        <v>-103</v>
      </c>
      <c r="K86" s="146">
        <v>7526.4</v>
      </c>
    </row>
    <row r="87" spans="1:11">
      <c r="A87" s="165">
        <v>40098.09447916667</v>
      </c>
      <c r="B87" s="166">
        <v>59.978000640869141</v>
      </c>
      <c r="C87" s="167">
        <v>3679.279052734375</v>
      </c>
      <c r="D87" s="146">
        <v>350</v>
      </c>
      <c r="E87" s="146">
        <v>348.59783935546875</v>
      </c>
      <c r="F87" s="146">
        <v>0</v>
      </c>
      <c r="G87" s="146">
        <v>40.5</v>
      </c>
      <c r="H87" s="146">
        <v>10</v>
      </c>
      <c r="I87" s="146">
        <v>15</v>
      </c>
      <c r="J87" s="146">
        <v>-103</v>
      </c>
      <c r="K87" s="146">
        <v>7526.73</v>
      </c>
    </row>
    <row r="88" spans="1:11">
      <c r="A88" s="165">
        <v>40098.094513888886</v>
      </c>
      <c r="B88" s="166">
        <v>59.979000091552734</v>
      </c>
      <c r="C88" s="167">
        <v>3678.7294921875</v>
      </c>
      <c r="D88" s="146">
        <v>350</v>
      </c>
      <c r="E88" s="146">
        <v>348.59783935546875</v>
      </c>
      <c r="F88" s="146">
        <v>0</v>
      </c>
      <c r="G88" s="146">
        <v>41</v>
      </c>
      <c r="H88" s="146">
        <v>10</v>
      </c>
      <c r="I88" s="146">
        <v>15</v>
      </c>
      <c r="J88" s="146">
        <v>-103</v>
      </c>
      <c r="K88" s="146">
        <v>7527.06</v>
      </c>
    </row>
    <row r="89" spans="1:11">
      <c r="A89" s="165">
        <v>40098.094548611109</v>
      </c>
      <c r="B89" s="166">
        <v>59.988998413085937</v>
      </c>
      <c r="C89" s="167">
        <v>3680.286865234375</v>
      </c>
      <c r="D89" s="146">
        <v>350</v>
      </c>
      <c r="E89" s="146">
        <v>329.08502197265625</v>
      </c>
      <c r="F89" s="146">
        <v>0</v>
      </c>
      <c r="G89" s="146">
        <v>41.5</v>
      </c>
      <c r="H89" s="146">
        <v>10</v>
      </c>
      <c r="I89" s="146">
        <v>15</v>
      </c>
      <c r="J89" s="146">
        <v>-103</v>
      </c>
      <c r="K89" s="146">
        <v>7527.39</v>
      </c>
    </row>
    <row r="90" spans="1:11">
      <c r="A90" s="165">
        <v>40098.094583333332</v>
      </c>
      <c r="B90" s="166">
        <v>59.987998962402344</v>
      </c>
      <c r="C90" s="167">
        <v>3679.02587890625</v>
      </c>
      <c r="D90" s="146">
        <v>350</v>
      </c>
      <c r="E90" s="146">
        <v>329.08502197265625</v>
      </c>
      <c r="F90" s="146">
        <v>0</v>
      </c>
      <c r="G90" s="146">
        <v>42</v>
      </c>
      <c r="H90" s="146">
        <v>10</v>
      </c>
      <c r="I90" s="146">
        <v>15</v>
      </c>
      <c r="J90" s="146">
        <v>-103</v>
      </c>
      <c r="K90" s="146">
        <v>7527.72</v>
      </c>
    </row>
    <row r="91" spans="1:11">
      <c r="A91" s="165">
        <v>40098.094618055555</v>
      </c>
      <c r="B91" s="166">
        <v>59.983001708984375</v>
      </c>
      <c r="C91" s="167">
        <v>3678.488525390625</v>
      </c>
      <c r="D91" s="146">
        <v>350</v>
      </c>
      <c r="E91" s="146">
        <v>329.08502197265625</v>
      </c>
      <c r="F91" s="146">
        <v>0</v>
      </c>
      <c r="G91" s="146">
        <v>42.5</v>
      </c>
      <c r="H91" s="146">
        <v>10</v>
      </c>
      <c r="I91" s="146">
        <v>15</v>
      </c>
      <c r="J91" s="146">
        <v>-103</v>
      </c>
      <c r="K91" s="146">
        <v>7528.05</v>
      </c>
    </row>
    <row r="92" spans="1:11">
      <c r="A92" s="165">
        <v>40098.094652777778</v>
      </c>
      <c r="B92" s="166">
        <v>59.991001129150391</v>
      </c>
      <c r="C92" s="167">
        <v>3678.72021484375</v>
      </c>
      <c r="D92" s="146">
        <v>350</v>
      </c>
      <c r="E92" s="146">
        <v>329.08502197265625</v>
      </c>
      <c r="F92" s="146">
        <v>0</v>
      </c>
      <c r="G92" s="146">
        <v>43</v>
      </c>
      <c r="H92" s="146">
        <v>10</v>
      </c>
      <c r="I92" s="146">
        <v>15</v>
      </c>
      <c r="J92" s="146">
        <v>-103</v>
      </c>
      <c r="K92" s="146">
        <v>7528.38</v>
      </c>
    </row>
    <row r="93" spans="1:11">
      <c r="A93" s="165">
        <v>40098.094687500001</v>
      </c>
      <c r="B93" s="166">
        <v>59.988998413085937</v>
      </c>
      <c r="C93" s="167">
        <v>3678.970703125</v>
      </c>
      <c r="D93" s="146">
        <v>350</v>
      </c>
      <c r="E93" s="146">
        <v>329.08502197265625</v>
      </c>
      <c r="F93" s="146">
        <v>0</v>
      </c>
      <c r="G93" s="146">
        <v>43.5</v>
      </c>
      <c r="H93" s="146">
        <v>10</v>
      </c>
      <c r="I93" s="146">
        <v>15</v>
      </c>
      <c r="J93" s="146">
        <v>-103</v>
      </c>
      <c r="K93" s="146">
        <v>7528.71</v>
      </c>
    </row>
    <row r="94" spans="1:11">
      <c r="A94" s="165">
        <v>40098.094722222224</v>
      </c>
      <c r="B94" s="166">
        <v>59.993000030517578</v>
      </c>
      <c r="C94" s="167">
        <v>3679.39013671875</v>
      </c>
      <c r="D94" s="146">
        <v>350</v>
      </c>
      <c r="E94" s="146">
        <v>342.41824340820312</v>
      </c>
      <c r="F94" s="146">
        <v>0</v>
      </c>
      <c r="G94" s="146">
        <v>44</v>
      </c>
      <c r="H94" s="146">
        <v>10</v>
      </c>
      <c r="I94" s="146">
        <v>15</v>
      </c>
      <c r="J94" s="146">
        <v>-103</v>
      </c>
      <c r="K94" s="146">
        <v>7529.04</v>
      </c>
    </row>
    <row r="95" spans="1:11">
      <c r="A95" s="165">
        <v>40098.094756944447</v>
      </c>
      <c r="B95" s="166">
        <v>59.994998931884766</v>
      </c>
      <c r="C95" s="167">
        <v>3678.330078125</v>
      </c>
      <c r="D95" s="146">
        <v>350</v>
      </c>
      <c r="E95" s="146">
        <v>342.41824340820312</v>
      </c>
      <c r="F95" s="146">
        <v>0</v>
      </c>
      <c r="G95" s="146">
        <v>44.5</v>
      </c>
      <c r="H95" s="146">
        <v>10</v>
      </c>
      <c r="I95" s="146">
        <v>15</v>
      </c>
      <c r="J95" s="146">
        <v>-103</v>
      </c>
      <c r="K95" s="146">
        <v>7529.37</v>
      </c>
    </row>
    <row r="96" spans="1:11">
      <c r="A96" s="165">
        <v>40098.09479166667</v>
      </c>
      <c r="B96" s="166">
        <v>59.998001098632813</v>
      </c>
      <c r="C96" s="167">
        <v>3678.490478515625</v>
      </c>
      <c r="D96" s="146">
        <v>350</v>
      </c>
      <c r="E96" s="146">
        <v>342.41824340820312</v>
      </c>
      <c r="F96" s="146">
        <v>0</v>
      </c>
      <c r="G96" s="146">
        <v>45</v>
      </c>
      <c r="H96" s="146">
        <v>10</v>
      </c>
      <c r="I96" s="146">
        <v>15</v>
      </c>
      <c r="J96" s="146">
        <v>-103</v>
      </c>
      <c r="K96" s="146">
        <v>7529.7</v>
      </c>
    </row>
    <row r="97" spans="1:11">
      <c r="A97" s="165">
        <v>40098.094826388886</v>
      </c>
      <c r="B97" s="166">
        <v>59.998001098632813</v>
      </c>
      <c r="C97" s="167">
        <v>3676.76318359375</v>
      </c>
      <c r="D97" s="146">
        <v>350</v>
      </c>
      <c r="E97" s="146">
        <v>342.41824340820312</v>
      </c>
      <c r="F97" s="146">
        <v>0</v>
      </c>
      <c r="G97" s="146">
        <v>45.5</v>
      </c>
      <c r="H97" s="146">
        <v>10</v>
      </c>
      <c r="I97" s="146">
        <v>15</v>
      </c>
      <c r="J97" s="146">
        <v>-103</v>
      </c>
      <c r="K97" s="146">
        <v>7530.03</v>
      </c>
    </row>
    <row r="98" spans="1:11">
      <c r="A98" s="165">
        <v>40098.094861111109</v>
      </c>
      <c r="B98" s="166">
        <v>59.999000549316406</v>
      </c>
      <c r="C98" s="167">
        <v>3678.950927734375</v>
      </c>
      <c r="D98" s="146">
        <v>350</v>
      </c>
      <c r="E98" s="146">
        <v>342.41824340820312</v>
      </c>
      <c r="F98" s="146">
        <v>0</v>
      </c>
      <c r="G98" s="146">
        <v>46</v>
      </c>
      <c r="H98" s="146">
        <v>10</v>
      </c>
      <c r="I98" s="146">
        <v>15</v>
      </c>
      <c r="J98" s="146">
        <v>-103</v>
      </c>
      <c r="K98" s="146">
        <v>7530.36</v>
      </c>
    </row>
    <row r="99" spans="1:11">
      <c r="A99" s="165">
        <v>40098.094895833332</v>
      </c>
      <c r="B99" s="166">
        <v>59.994998931884766</v>
      </c>
      <c r="C99" s="167">
        <v>3679.1484375</v>
      </c>
      <c r="D99" s="146">
        <v>350</v>
      </c>
      <c r="E99" s="146">
        <v>338.79464721679687</v>
      </c>
      <c r="F99" s="146">
        <v>0</v>
      </c>
      <c r="G99" s="146">
        <v>46.5</v>
      </c>
      <c r="H99" s="146">
        <v>10</v>
      </c>
      <c r="I99" s="146">
        <v>15</v>
      </c>
      <c r="J99" s="146">
        <v>-103</v>
      </c>
      <c r="K99" s="146">
        <v>7530.69</v>
      </c>
    </row>
    <row r="100" spans="1:11">
      <c r="A100" s="165">
        <v>40098.094930555555</v>
      </c>
      <c r="B100" s="166">
        <v>59.992000579833984</v>
      </c>
      <c r="C100" s="167">
        <v>3679.9033203125</v>
      </c>
      <c r="D100" s="146">
        <v>350</v>
      </c>
      <c r="E100" s="146">
        <v>338.79464721679687</v>
      </c>
      <c r="F100" s="146">
        <v>0</v>
      </c>
      <c r="G100" s="146">
        <v>47</v>
      </c>
      <c r="H100" s="146">
        <v>10</v>
      </c>
      <c r="I100" s="146">
        <v>15</v>
      </c>
      <c r="J100" s="146">
        <v>-103</v>
      </c>
      <c r="K100" s="146">
        <v>7531.02</v>
      </c>
    </row>
    <row r="101" spans="1:11">
      <c r="A101" s="165">
        <v>40098.094965277778</v>
      </c>
      <c r="B101" s="166">
        <v>59.994998931884766</v>
      </c>
      <c r="C101" s="167">
        <v>3678.99658203125</v>
      </c>
      <c r="D101" s="146">
        <v>350</v>
      </c>
      <c r="E101" s="146">
        <v>338.79464721679687</v>
      </c>
      <c r="F101" s="146">
        <v>0</v>
      </c>
      <c r="G101" s="146">
        <v>47.5</v>
      </c>
      <c r="H101" s="146">
        <v>10</v>
      </c>
      <c r="I101" s="146">
        <v>15</v>
      </c>
      <c r="J101" s="146">
        <v>-103</v>
      </c>
      <c r="K101" s="146">
        <v>7531.35</v>
      </c>
    </row>
    <row r="102" spans="1:11">
      <c r="A102" s="165">
        <v>40098.095000000001</v>
      </c>
      <c r="B102" s="166">
        <v>60.000999450683594</v>
      </c>
      <c r="C102" s="167">
        <v>3677.8603515625</v>
      </c>
      <c r="D102" s="146">
        <v>350</v>
      </c>
      <c r="E102" s="146">
        <v>338.79464721679687</v>
      </c>
      <c r="F102" s="146">
        <v>0</v>
      </c>
      <c r="G102" s="146">
        <v>48</v>
      </c>
      <c r="H102" s="146">
        <v>10</v>
      </c>
      <c r="I102" s="146">
        <v>15</v>
      </c>
      <c r="J102" s="146">
        <v>-103</v>
      </c>
      <c r="K102" s="146">
        <v>7531.68</v>
      </c>
    </row>
    <row r="103" spans="1:11">
      <c r="A103" s="165">
        <v>40098.095034722224</v>
      </c>
      <c r="B103" s="166">
        <v>60.002998352050781</v>
      </c>
      <c r="C103" s="167">
        <v>3678.266845703125</v>
      </c>
      <c r="D103" s="146">
        <v>350</v>
      </c>
      <c r="E103" s="146">
        <v>338.79464721679687</v>
      </c>
      <c r="F103" s="146">
        <v>0</v>
      </c>
      <c r="G103" s="146">
        <v>48.5</v>
      </c>
      <c r="H103" s="146">
        <v>10</v>
      </c>
      <c r="I103" s="146">
        <v>15</v>
      </c>
      <c r="J103" s="146">
        <v>-103</v>
      </c>
      <c r="K103" s="146">
        <v>7532.01</v>
      </c>
    </row>
    <row r="104" spans="1:11">
      <c r="A104" s="165">
        <v>40098.095069444447</v>
      </c>
      <c r="B104" s="166">
        <v>60.008998870849609</v>
      </c>
      <c r="C104" s="167">
        <v>3677.685546875</v>
      </c>
      <c r="D104" s="146">
        <v>350</v>
      </c>
      <c r="E104" s="146">
        <v>335.93099975585937</v>
      </c>
      <c r="F104" s="146">
        <v>0</v>
      </c>
      <c r="G104" s="146">
        <v>49</v>
      </c>
      <c r="H104" s="146">
        <v>10</v>
      </c>
      <c r="I104" s="146">
        <v>15</v>
      </c>
      <c r="J104" s="146">
        <v>-103</v>
      </c>
      <c r="K104" s="146">
        <v>7532.34</v>
      </c>
    </row>
    <row r="105" spans="1:11">
      <c r="A105" s="165">
        <v>40098.095104166663</v>
      </c>
      <c r="B105" s="166">
        <v>60.008998870849609</v>
      </c>
      <c r="C105" s="167">
        <v>3678.36376953125</v>
      </c>
      <c r="D105" s="146">
        <v>350</v>
      </c>
      <c r="E105" s="146">
        <v>335.93099975585937</v>
      </c>
      <c r="F105" s="146">
        <v>0</v>
      </c>
      <c r="G105" s="146">
        <v>49.5</v>
      </c>
      <c r="H105" s="146">
        <v>10</v>
      </c>
      <c r="I105" s="146">
        <v>15</v>
      </c>
      <c r="J105" s="146">
        <v>-103</v>
      </c>
      <c r="K105" s="146">
        <v>7532.67</v>
      </c>
    </row>
    <row r="106" spans="1:11">
      <c r="A106" s="165">
        <v>40098.095138888886</v>
      </c>
      <c r="B106" s="166">
        <v>60.012001037597656</v>
      </c>
      <c r="C106" s="167">
        <v>3679.208740234375</v>
      </c>
      <c r="D106" s="146">
        <v>350</v>
      </c>
      <c r="E106" s="146">
        <v>335.93099975585937</v>
      </c>
      <c r="F106" s="146">
        <v>0</v>
      </c>
      <c r="G106" s="146">
        <v>50</v>
      </c>
      <c r="H106" s="146">
        <v>10</v>
      </c>
      <c r="I106" s="146">
        <v>15</v>
      </c>
      <c r="J106" s="146">
        <v>-103</v>
      </c>
      <c r="K106" s="146">
        <v>7533</v>
      </c>
    </row>
    <row r="107" spans="1:11">
      <c r="A107" s="165">
        <v>40098.095173611109</v>
      </c>
      <c r="B107" s="166">
        <v>60.011001586914063</v>
      </c>
      <c r="C107" s="167">
        <v>3678.652587890625</v>
      </c>
      <c r="D107" s="146">
        <v>350</v>
      </c>
      <c r="E107" s="146">
        <v>335.93099975585937</v>
      </c>
      <c r="F107" s="146">
        <v>0</v>
      </c>
      <c r="G107" s="146">
        <v>50.5</v>
      </c>
      <c r="H107" s="146">
        <v>10</v>
      </c>
      <c r="I107" s="146">
        <v>15</v>
      </c>
      <c r="J107" s="146">
        <v>-103</v>
      </c>
      <c r="K107" s="146">
        <v>7533.33</v>
      </c>
    </row>
    <row r="108" spans="1:11">
      <c r="A108" s="165">
        <v>40098.095208333332</v>
      </c>
      <c r="B108" s="166">
        <v>60.007999420166016</v>
      </c>
      <c r="C108" s="167">
        <v>3679.056640625</v>
      </c>
      <c r="D108" s="146">
        <v>350</v>
      </c>
      <c r="E108" s="146">
        <v>335.93099975585937</v>
      </c>
      <c r="F108" s="146">
        <v>0</v>
      </c>
      <c r="G108" s="146">
        <v>51</v>
      </c>
      <c r="H108" s="146">
        <v>10</v>
      </c>
      <c r="I108" s="146">
        <v>15</v>
      </c>
      <c r="J108" s="146">
        <v>-103</v>
      </c>
      <c r="K108" s="146">
        <v>7533.66</v>
      </c>
    </row>
    <row r="109" spans="1:11">
      <c r="A109" s="165">
        <v>40098.095243055555</v>
      </c>
      <c r="B109" s="166">
        <v>60.006999969482422</v>
      </c>
      <c r="C109" s="167">
        <v>3680.604248046875</v>
      </c>
      <c r="D109" s="146">
        <v>350</v>
      </c>
      <c r="E109" s="146">
        <v>339.71240234375</v>
      </c>
      <c r="F109" s="146">
        <v>0</v>
      </c>
      <c r="G109" s="146">
        <v>51.5</v>
      </c>
      <c r="H109" s="146">
        <v>10</v>
      </c>
      <c r="I109" s="146">
        <v>15</v>
      </c>
      <c r="J109" s="146">
        <v>-103</v>
      </c>
      <c r="K109" s="146">
        <v>7533.99</v>
      </c>
    </row>
    <row r="110" spans="1:11">
      <c r="A110" s="165">
        <v>40098.095277777778</v>
      </c>
      <c r="B110" s="166">
        <v>60.012001037597656</v>
      </c>
      <c r="C110" s="167">
        <v>3679.805908203125</v>
      </c>
      <c r="D110" s="146">
        <v>350</v>
      </c>
      <c r="E110" s="146">
        <v>339.71240234375</v>
      </c>
      <c r="F110" s="146">
        <v>0</v>
      </c>
      <c r="G110" s="146">
        <v>52</v>
      </c>
      <c r="H110" s="146">
        <v>10</v>
      </c>
      <c r="I110" s="146">
        <v>15</v>
      </c>
      <c r="J110" s="146">
        <v>-103</v>
      </c>
      <c r="K110" s="146">
        <v>7534.32</v>
      </c>
    </row>
    <row r="111" spans="1:11">
      <c r="A111" s="165">
        <v>40098.095312500001</v>
      </c>
      <c r="B111" s="166">
        <v>60.01300048828125</v>
      </c>
      <c r="C111" s="167">
        <v>3680.2626953125</v>
      </c>
      <c r="D111" s="146">
        <v>350</v>
      </c>
      <c r="E111" s="146">
        <v>339.71240234375</v>
      </c>
      <c r="F111" s="146">
        <v>0</v>
      </c>
      <c r="G111" s="146">
        <v>52.5</v>
      </c>
      <c r="H111" s="146">
        <v>10</v>
      </c>
      <c r="I111" s="146">
        <v>15</v>
      </c>
      <c r="J111" s="146">
        <v>-103</v>
      </c>
      <c r="K111" s="146">
        <v>7534.65</v>
      </c>
    </row>
    <row r="112" spans="1:11">
      <c r="A112" s="165">
        <v>40098.095347222225</v>
      </c>
      <c r="B112" s="166">
        <v>60.009998321533203</v>
      </c>
      <c r="C112" s="167">
        <v>3679.85107421875</v>
      </c>
      <c r="D112" s="146">
        <v>350</v>
      </c>
      <c r="E112" s="146">
        <v>339.71240234375</v>
      </c>
      <c r="F112" s="146">
        <v>0</v>
      </c>
      <c r="G112" s="146">
        <v>53</v>
      </c>
      <c r="H112" s="146">
        <v>10</v>
      </c>
      <c r="I112" s="146">
        <v>15</v>
      </c>
      <c r="J112" s="146">
        <v>-103</v>
      </c>
      <c r="K112" s="146">
        <v>7534.98</v>
      </c>
    </row>
    <row r="113" spans="1:11">
      <c r="A113" s="165">
        <v>40098.095381944448</v>
      </c>
      <c r="B113" s="166">
        <v>60.006999969482422</v>
      </c>
      <c r="C113" s="167">
        <v>3679.946044921875</v>
      </c>
      <c r="D113" s="146">
        <v>350</v>
      </c>
      <c r="E113" s="146">
        <v>339.71240234375</v>
      </c>
      <c r="F113" s="146">
        <v>0</v>
      </c>
      <c r="G113" s="146">
        <v>53.5</v>
      </c>
      <c r="H113" s="146">
        <v>10</v>
      </c>
      <c r="I113" s="146">
        <v>15</v>
      </c>
      <c r="J113" s="146">
        <v>-103</v>
      </c>
      <c r="K113" s="146">
        <v>7535.31</v>
      </c>
    </row>
    <row r="114" spans="1:11">
      <c r="A114" s="165">
        <v>40098.095416666663</v>
      </c>
      <c r="B114" s="166">
        <v>60.008998870849609</v>
      </c>
      <c r="C114" s="167">
        <v>3679.43994140625</v>
      </c>
      <c r="D114" s="146">
        <v>350</v>
      </c>
      <c r="E114" s="146">
        <v>332.024658203125</v>
      </c>
      <c r="F114" s="146">
        <v>0</v>
      </c>
      <c r="G114" s="146">
        <v>54</v>
      </c>
      <c r="H114" s="146">
        <v>10</v>
      </c>
      <c r="I114" s="146">
        <v>15</v>
      </c>
      <c r="J114" s="146">
        <v>-103</v>
      </c>
      <c r="K114" s="146">
        <v>7535.64</v>
      </c>
    </row>
    <row r="115" spans="1:11">
      <c r="A115" s="165">
        <v>40098.095451388886</v>
      </c>
      <c r="B115" s="166">
        <v>60.006000518798828</v>
      </c>
      <c r="C115" s="167">
        <v>3679.5166015625</v>
      </c>
      <c r="D115" s="146">
        <v>350</v>
      </c>
      <c r="E115" s="146">
        <v>332.024658203125</v>
      </c>
      <c r="F115" s="146">
        <v>0</v>
      </c>
      <c r="G115" s="146">
        <v>54.5</v>
      </c>
      <c r="H115" s="146">
        <v>10</v>
      </c>
      <c r="I115" s="146">
        <v>15</v>
      </c>
      <c r="J115" s="146">
        <v>-103</v>
      </c>
      <c r="K115" s="146">
        <v>7535.97</v>
      </c>
    </row>
    <row r="116" spans="1:11">
      <c r="A116" s="165">
        <v>40098.095486111109</v>
      </c>
      <c r="B116" s="166">
        <v>60.008998870849609</v>
      </c>
      <c r="C116" s="167">
        <v>3679.887939453125</v>
      </c>
      <c r="D116" s="146">
        <v>350</v>
      </c>
      <c r="E116" s="146">
        <v>332.024658203125</v>
      </c>
      <c r="F116" s="146">
        <v>0</v>
      </c>
      <c r="G116" s="146">
        <v>55</v>
      </c>
      <c r="H116" s="146">
        <v>10</v>
      </c>
      <c r="I116" s="146">
        <v>15</v>
      </c>
      <c r="J116" s="146">
        <v>-103</v>
      </c>
      <c r="K116" s="146">
        <v>7536.3</v>
      </c>
    </row>
    <row r="117" spans="1:11">
      <c r="A117" s="165">
        <v>40098.095520833333</v>
      </c>
      <c r="B117" s="166">
        <v>60.008998870849609</v>
      </c>
      <c r="C117" s="167">
        <v>3679.0595703125</v>
      </c>
      <c r="D117" s="146">
        <v>350</v>
      </c>
      <c r="E117" s="146">
        <v>332.024658203125</v>
      </c>
      <c r="F117" s="146">
        <v>0</v>
      </c>
      <c r="G117" s="146">
        <v>55.5</v>
      </c>
      <c r="H117" s="146">
        <v>10</v>
      </c>
      <c r="I117" s="146">
        <v>15</v>
      </c>
      <c r="J117" s="146">
        <v>-103</v>
      </c>
      <c r="K117" s="146">
        <v>7536.63</v>
      </c>
    </row>
    <row r="118" spans="1:11">
      <c r="A118" s="165">
        <v>40098.095555555556</v>
      </c>
      <c r="B118" s="166">
        <v>60.008998870849609</v>
      </c>
      <c r="C118" s="167">
        <v>3679.2607421875</v>
      </c>
      <c r="D118" s="146">
        <v>350</v>
      </c>
      <c r="E118" s="146">
        <v>332.024658203125</v>
      </c>
      <c r="F118" s="146">
        <v>0</v>
      </c>
      <c r="G118" s="146">
        <v>56</v>
      </c>
      <c r="H118" s="146">
        <v>10</v>
      </c>
      <c r="I118" s="146">
        <v>15</v>
      </c>
      <c r="J118" s="146">
        <v>-103</v>
      </c>
      <c r="K118" s="146">
        <v>7536.96</v>
      </c>
    </row>
    <row r="119" spans="1:11">
      <c r="A119" s="165">
        <v>40098.095590277779</v>
      </c>
      <c r="B119" s="166">
        <v>60.008998870849609</v>
      </c>
      <c r="C119" s="167">
        <v>3679.024658203125</v>
      </c>
      <c r="D119" s="146">
        <v>350</v>
      </c>
      <c r="E119" s="146">
        <v>330.759033203125</v>
      </c>
      <c r="F119" s="146">
        <v>0</v>
      </c>
      <c r="G119" s="146">
        <v>56.5</v>
      </c>
      <c r="H119" s="146">
        <v>10</v>
      </c>
      <c r="I119" s="146">
        <v>15</v>
      </c>
      <c r="J119" s="146">
        <v>-103</v>
      </c>
      <c r="K119" s="146">
        <v>7537.29</v>
      </c>
    </row>
    <row r="120" spans="1:11">
      <c r="A120" s="165">
        <v>40098.095625000002</v>
      </c>
      <c r="B120" s="166">
        <v>60.004001617431641</v>
      </c>
      <c r="C120" s="167">
        <v>3679.152099609375</v>
      </c>
      <c r="D120" s="146">
        <v>350</v>
      </c>
      <c r="E120" s="146">
        <v>330.759033203125</v>
      </c>
      <c r="F120" s="146">
        <v>0</v>
      </c>
      <c r="G120" s="146">
        <v>57</v>
      </c>
      <c r="H120" s="146">
        <v>10</v>
      </c>
      <c r="I120" s="146">
        <v>15</v>
      </c>
      <c r="J120" s="146">
        <v>-103</v>
      </c>
      <c r="K120" s="146">
        <v>7537.62</v>
      </c>
    </row>
    <row r="121" spans="1:11">
      <c r="A121" s="165">
        <v>40098.095659722225</v>
      </c>
      <c r="B121" s="166">
        <v>60.000999450683594</v>
      </c>
      <c r="C121" s="167">
        <v>3678.295166015625</v>
      </c>
      <c r="D121" s="146">
        <v>350</v>
      </c>
      <c r="E121" s="146">
        <v>330.759033203125</v>
      </c>
      <c r="F121" s="146">
        <v>0</v>
      </c>
      <c r="G121" s="146">
        <v>57.5</v>
      </c>
      <c r="H121" s="146">
        <v>10</v>
      </c>
      <c r="I121" s="146">
        <v>15</v>
      </c>
      <c r="J121" s="146">
        <v>-103</v>
      </c>
      <c r="K121" s="146">
        <v>7537.95</v>
      </c>
    </row>
    <row r="122" spans="1:11">
      <c r="A122" s="165">
        <v>40098.095694444448</v>
      </c>
      <c r="B122" s="166">
        <v>59.993000030517578</v>
      </c>
      <c r="C122" s="167">
        <v>3678.248779296875</v>
      </c>
      <c r="D122" s="146">
        <v>350</v>
      </c>
      <c r="E122" s="146">
        <v>330.759033203125</v>
      </c>
      <c r="F122" s="146">
        <v>0</v>
      </c>
      <c r="G122" s="146">
        <v>58</v>
      </c>
      <c r="H122" s="146">
        <v>10</v>
      </c>
      <c r="I122" s="146">
        <v>15</v>
      </c>
      <c r="J122" s="146">
        <v>-103</v>
      </c>
      <c r="K122" s="146">
        <v>7538.28</v>
      </c>
    </row>
    <row r="123" spans="1:11">
      <c r="A123" s="165">
        <v>40098.095729166664</v>
      </c>
      <c r="B123" s="166">
        <v>59.991001129150391</v>
      </c>
      <c r="C123" s="167">
        <v>3677.82958984375</v>
      </c>
      <c r="D123" s="146">
        <v>350</v>
      </c>
      <c r="E123" s="146">
        <v>330.759033203125</v>
      </c>
      <c r="F123" s="146">
        <v>0</v>
      </c>
      <c r="G123" s="146">
        <v>58.5</v>
      </c>
      <c r="H123" s="146">
        <v>10</v>
      </c>
      <c r="I123" s="146">
        <v>15</v>
      </c>
      <c r="J123" s="146">
        <v>-103</v>
      </c>
      <c r="K123" s="146">
        <v>7538.61</v>
      </c>
    </row>
    <row r="124" spans="1:11">
      <c r="A124" s="165">
        <v>40098.095763888887</v>
      </c>
      <c r="B124" s="166">
        <v>59.992000579833984</v>
      </c>
      <c r="C124" s="167">
        <v>3677.954833984375</v>
      </c>
      <c r="D124" s="146">
        <v>350</v>
      </c>
      <c r="E124" s="146">
        <v>323.41995239257812</v>
      </c>
      <c r="F124" s="146">
        <v>0</v>
      </c>
      <c r="G124" s="146">
        <v>59</v>
      </c>
      <c r="H124" s="146">
        <v>10</v>
      </c>
      <c r="I124" s="146">
        <v>15</v>
      </c>
      <c r="J124" s="146">
        <v>-103</v>
      </c>
      <c r="K124" s="146">
        <v>7538.94</v>
      </c>
    </row>
    <row r="125" spans="1:11">
      <c r="A125" s="165">
        <v>40098.09579861111</v>
      </c>
      <c r="B125" s="166">
        <v>59.993999481201172</v>
      </c>
      <c r="C125" s="167">
        <v>3676.665771484375</v>
      </c>
      <c r="D125" s="146">
        <v>350</v>
      </c>
      <c r="E125" s="146">
        <v>323.41995239257812</v>
      </c>
      <c r="F125" s="146">
        <v>0</v>
      </c>
      <c r="G125" s="146">
        <v>59.5</v>
      </c>
      <c r="H125" s="146">
        <v>10</v>
      </c>
      <c r="I125" s="146">
        <v>15</v>
      </c>
      <c r="J125" s="146">
        <v>-103</v>
      </c>
      <c r="K125" s="146">
        <v>7539.27</v>
      </c>
    </row>
    <row r="126" spans="1:11">
      <c r="A126" s="165">
        <v>40098.095833333333</v>
      </c>
      <c r="B126" s="166">
        <v>59.993999481201172</v>
      </c>
      <c r="C126" s="167">
        <v>3677.09326171875</v>
      </c>
      <c r="D126" s="146">
        <v>350</v>
      </c>
      <c r="E126" s="146">
        <v>323.41995239257812</v>
      </c>
      <c r="F126" s="146">
        <v>0</v>
      </c>
      <c r="G126" s="146">
        <v>60</v>
      </c>
      <c r="H126" s="146">
        <v>10</v>
      </c>
      <c r="I126" s="146">
        <v>15</v>
      </c>
      <c r="J126" s="146">
        <v>-103</v>
      </c>
      <c r="K126" s="146">
        <v>7539.6</v>
      </c>
    </row>
    <row r="127" spans="1:11">
      <c r="A127" s="165">
        <v>40098.095868055556</v>
      </c>
      <c r="B127" s="166">
        <v>59.994998931884766</v>
      </c>
      <c r="C127" s="167">
        <v>3676.400634765625</v>
      </c>
      <c r="D127" s="146">
        <v>350</v>
      </c>
      <c r="E127" s="146">
        <v>323.41995239257812</v>
      </c>
      <c r="F127" s="146">
        <v>0</v>
      </c>
      <c r="G127" s="146">
        <v>60.5</v>
      </c>
      <c r="H127" s="146">
        <v>10</v>
      </c>
      <c r="I127" s="146">
        <v>15</v>
      </c>
      <c r="J127" s="146">
        <v>-103</v>
      </c>
      <c r="K127" s="146">
        <v>7539.93</v>
      </c>
    </row>
    <row r="128" spans="1:11">
      <c r="A128" s="165">
        <v>40098.095902777779</v>
      </c>
      <c r="B128" s="166">
        <v>59.990001678466797</v>
      </c>
      <c r="C128" s="167">
        <v>3678.515625</v>
      </c>
      <c r="D128" s="146">
        <v>350</v>
      </c>
      <c r="E128" s="146">
        <v>323.41995239257812</v>
      </c>
      <c r="F128" s="146">
        <v>0</v>
      </c>
      <c r="G128" s="146">
        <v>61</v>
      </c>
      <c r="H128" s="146">
        <v>10</v>
      </c>
      <c r="I128" s="146">
        <v>15</v>
      </c>
      <c r="J128" s="146">
        <v>-103</v>
      </c>
      <c r="K128" s="146">
        <v>7540.26</v>
      </c>
    </row>
    <row r="129" spans="1:11">
      <c r="A129" s="165">
        <v>40098.095937500002</v>
      </c>
      <c r="B129" s="166">
        <v>59.990001678466797</v>
      </c>
      <c r="C129" s="167">
        <v>3680.196533203125</v>
      </c>
      <c r="D129" s="146">
        <v>350</v>
      </c>
      <c r="E129" s="146">
        <v>342.35092163085937</v>
      </c>
      <c r="F129" s="146">
        <v>0</v>
      </c>
      <c r="G129" s="146">
        <v>61.5</v>
      </c>
      <c r="H129" s="146">
        <v>10</v>
      </c>
      <c r="I129" s="146">
        <v>15</v>
      </c>
      <c r="J129" s="146">
        <v>-103</v>
      </c>
      <c r="K129" s="146">
        <v>7540.59</v>
      </c>
    </row>
    <row r="130" spans="1:11">
      <c r="A130" s="165">
        <v>40098.095972222225</v>
      </c>
      <c r="B130" s="166">
        <v>59.983001708984375</v>
      </c>
      <c r="C130" s="167">
        <v>3678.7431640625</v>
      </c>
      <c r="D130" s="146">
        <v>350</v>
      </c>
      <c r="E130" s="146">
        <v>342.35092163085937</v>
      </c>
      <c r="F130" s="146">
        <v>0</v>
      </c>
      <c r="G130" s="146">
        <v>62</v>
      </c>
      <c r="H130" s="146">
        <v>10</v>
      </c>
      <c r="I130" s="146">
        <v>15</v>
      </c>
      <c r="J130" s="146">
        <v>-103</v>
      </c>
      <c r="K130" s="146">
        <v>7540.92</v>
      </c>
    </row>
    <row r="131" spans="1:11">
      <c r="A131" s="165">
        <v>40098.096006944441</v>
      </c>
      <c r="B131" s="166">
        <v>59.977001190185547</v>
      </c>
      <c r="C131" s="167">
        <v>3677.921142578125</v>
      </c>
      <c r="D131" s="146">
        <v>350</v>
      </c>
      <c r="E131" s="146">
        <v>342.35092163085937</v>
      </c>
      <c r="F131" s="146">
        <v>0</v>
      </c>
      <c r="G131" s="146">
        <v>62.5</v>
      </c>
      <c r="H131" s="146">
        <v>10</v>
      </c>
      <c r="I131" s="146">
        <v>15</v>
      </c>
      <c r="J131" s="146">
        <v>-103</v>
      </c>
      <c r="K131" s="146">
        <v>7541.25</v>
      </c>
    </row>
    <row r="132" spans="1:11">
      <c r="A132" s="165">
        <v>40098.096041666664</v>
      </c>
      <c r="B132" s="166">
        <v>59.988998413085937</v>
      </c>
      <c r="C132" s="167">
        <v>3680.253662109375</v>
      </c>
      <c r="D132" s="146">
        <v>350</v>
      </c>
      <c r="E132" s="146">
        <v>342.35092163085937</v>
      </c>
      <c r="F132" s="146">
        <v>0</v>
      </c>
      <c r="G132" s="146">
        <v>63</v>
      </c>
      <c r="H132" s="146">
        <v>10</v>
      </c>
      <c r="I132" s="146">
        <v>15</v>
      </c>
      <c r="J132" s="146">
        <v>-103</v>
      </c>
      <c r="K132" s="146">
        <v>7541.58</v>
      </c>
    </row>
    <row r="133" spans="1:11">
      <c r="A133" s="165">
        <v>40098.096076388887</v>
      </c>
      <c r="B133" s="166">
        <v>59.994998931884766</v>
      </c>
      <c r="C133" s="167">
        <v>3681.329345703125</v>
      </c>
      <c r="D133" s="146">
        <v>350</v>
      </c>
      <c r="E133" s="146">
        <v>342.35092163085937</v>
      </c>
      <c r="F133" s="146">
        <v>0</v>
      </c>
      <c r="G133" s="146">
        <v>63.5</v>
      </c>
      <c r="H133" s="146">
        <v>10</v>
      </c>
      <c r="I133" s="146">
        <v>15</v>
      </c>
      <c r="J133" s="146">
        <v>-103</v>
      </c>
      <c r="K133" s="146">
        <v>7541.91</v>
      </c>
    </row>
    <row r="134" spans="1:11">
      <c r="A134" s="165">
        <v>40098.09611111111</v>
      </c>
      <c r="B134" s="166">
        <v>59.993999481201172</v>
      </c>
      <c r="C134" s="167">
        <v>3678.655517578125</v>
      </c>
      <c r="D134" s="146">
        <v>350</v>
      </c>
      <c r="E134" s="146">
        <v>345.08181762695312</v>
      </c>
      <c r="F134" s="146">
        <v>0</v>
      </c>
      <c r="G134" s="146">
        <v>64</v>
      </c>
      <c r="H134" s="146">
        <v>10</v>
      </c>
      <c r="I134" s="146">
        <v>15</v>
      </c>
      <c r="J134" s="146">
        <v>-103</v>
      </c>
      <c r="K134" s="146">
        <v>7542.24</v>
      </c>
    </row>
    <row r="135" spans="1:11">
      <c r="A135" s="165">
        <v>40098.096145833333</v>
      </c>
      <c r="B135" s="166">
        <v>59.988998413085937</v>
      </c>
      <c r="C135" s="167">
        <v>3677.780029296875</v>
      </c>
      <c r="D135" s="146">
        <v>350</v>
      </c>
      <c r="E135" s="146">
        <v>345.08181762695312</v>
      </c>
      <c r="F135" s="146">
        <v>0</v>
      </c>
      <c r="G135" s="146">
        <v>64.5</v>
      </c>
      <c r="H135" s="146">
        <v>10</v>
      </c>
      <c r="I135" s="146">
        <v>15</v>
      </c>
      <c r="J135" s="146">
        <v>-103</v>
      </c>
      <c r="K135" s="146">
        <v>7542.57</v>
      </c>
    </row>
    <row r="136" spans="1:11">
      <c r="A136" s="165">
        <v>40098.096180555556</v>
      </c>
      <c r="B136" s="166">
        <v>59.986000061035156</v>
      </c>
      <c r="C136" s="167">
        <v>3678.4267578125</v>
      </c>
      <c r="D136" s="146">
        <v>350</v>
      </c>
      <c r="E136" s="146">
        <v>345.08181762695312</v>
      </c>
      <c r="F136" s="146">
        <v>0</v>
      </c>
      <c r="G136" s="146">
        <v>65</v>
      </c>
      <c r="H136" s="146">
        <v>10</v>
      </c>
      <c r="I136" s="146">
        <v>15</v>
      </c>
      <c r="J136" s="146">
        <v>-103</v>
      </c>
      <c r="K136" s="146">
        <v>7542.9</v>
      </c>
    </row>
    <row r="137" spans="1:11">
      <c r="A137" s="165">
        <v>40098.096215277779</v>
      </c>
      <c r="B137" s="166">
        <v>59.984001159667969</v>
      </c>
      <c r="C137" s="167">
        <v>3678.27783203125</v>
      </c>
      <c r="D137" s="146">
        <v>350</v>
      </c>
      <c r="E137" s="146">
        <v>345.08181762695312</v>
      </c>
      <c r="F137" s="146">
        <v>0</v>
      </c>
      <c r="G137" s="146">
        <v>65.5</v>
      </c>
      <c r="H137" s="146">
        <v>10</v>
      </c>
      <c r="I137" s="146">
        <v>15</v>
      </c>
      <c r="J137" s="146">
        <v>-103</v>
      </c>
      <c r="K137" s="146">
        <v>7543.23</v>
      </c>
    </row>
    <row r="138" spans="1:11">
      <c r="A138" s="165">
        <v>40098.096250000002</v>
      </c>
      <c r="B138" s="166">
        <v>59.985000610351563</v>
      </c>
      <c r="C138" s="167">
        <v>3677.822265625</v>
      </c>
      <c r="D138" s="146">
        <v>350</v>
      </c>
      <c r="E138" s="146">
        <v>345.08181762695312</v>
      </c>
      <c r="F138" s="146">
        <v>0</v>
      </c>
      <c r="G138" s="146">
        <v>66</v>
      </c>
      <c r="H138" s="146">
        <v>10</v>
      </c>
      <c r="I138" s="146">
        <v>15</v>
      </c>
      <c r="J138" s="146">
        <v>-103</v>
      </c>
      <c r="K138" s="146">
        <v>7543.56</v>
      </c>
    </row>
    <row r="139" spans="1:11">
      <c r="A139" s="165">
        <v>40098.096284722225</v>
      </c>
      <c r="B139" s="166">
        <v>59.986000061035156</v>
      </c>
      <c r="C139" s="167">
        <v>3677.3974609375</v>
      </c>
      <c r="D139" s="146">
        <v>350</v>
      </c>
      <c r="E139" s="146">
        <v>346.53738403320312</v>
      </c>
      <c r="F139" s="146">
        <v>0</v>
      </c>
      <c r="G139" s="146">
        <v>66.5</v>
      </c>
      <c r="H139" s="146">
        <v>10</v>
      </c>
      <c r="I139" s="146">
        <v>15</v>
      </c>
      <c r="J139" s="146">
        <v>-103</v>
      </c>
      <c r="K139" s="146">
        <v>7543.89</v>
      </c>
    </row>
    <row r="140" spans="1:11">
      <c r="A140" s="165">
        <v>40098.096319444441</v>
      </c>
      <c r="B140" s="166">
        <v>59.986000061035156</v>
      </c>
      <c r="C140" s="167">
        <v>3677.9169921875</v>
      </c>
      <c r="D140" s="146">
        <v>350</v>
      </c>
      <c r="E140" s="146">
        <v>346.53738403320312</v>
      </c>
      <c r="F140" s="146">
        <v>0</v>
      </c>
      <c r="G140" s="146">
        <v>67</v>
      </c>
      <c r="H140" s="146">
        <v>10</v>
      </c>
      <c r="I140" s="146">
        <v>15</v>
      </c>
      <c r="J140" s="146">
        <v>-103</v>
      </c>
      <c r="K140" s="146">
        <v>7544.22</v>
      </c>
    </row>
    <row r="141" spans="1:11">
      <c r="A141" s="165">
        <v>40098.096354166664</v>
      </c>
      <c r="B141" s="166">
        <v>59.979999542236328</v>
      </c>
      <c r="C141" s="167">
        <v>3678.61669921875</v>
      </c>
      <c r="D141" s="146">
        <v>350</v>
      </c>
      <c r="E141" s="146">
        <v>346.53738403320312</v>
      </c>
      <c r="F141" s="146">
        <v>0</v>
      </c>
      <c r="G141" s="146">
        <v>67.5</v>
      </c>
      <c r="H141" s="146">
        <v>10</v>
      </c>
      <c r="I141" s="146">
        <v>15</v>
      </c>
      <c r="J141" s="146">
        <v>-103</v>
      </c>
      <c r="K141" s="146">
        <v>7544.55</v>
      </c>
    </row>
    <row r="142" spans="1:11">
      <c r="A142" s="165">
        <v>40098.096388888887</v>
      </c>
      <c r="B142" s="166">
        <v>59.980998992919922</v>
      </c>
      <c r="C142" s="167">
        <v>3678.962646484375</v>
      </c>
      <c r="D142" s="146">
        <v>350</v>
      </c>
      <c r="E142" s="146">
        <v>346.53738403320312</v>
      </c>
      <c r="F142" s="146">
        <v>0</v>
      </c>
      <c r="G142" s="146">
        <v>68</v>
      </c>
      <c r="H142" s="146">
        <v>10</v>
      </c>
      <c r="I142" s="146">
        <v>15</v>
      </c>
      <c r="J142" s="146">
        <v>-103</v>
      </c>
      <c r="K142" s="146">
        <v>7544.88</v>
      </c>
    </row>
    <row r="143" spans="1:11">
      <c r="A143" s="165">
        <v>40098.09642361111</v>
      </c>
      <c r="B143" s="166">
        <v>59.988998413085937</v>
      </c>
      <c r="C143" s="167">
        <v>3680.7373046875</v>
      </c>
      <c r="D143" s="146">
        <v>350</v>
      </c>
      <c r="E143" s="146">
        <v>346.53738403320312</v>
      </c>
      <c r="F143" s="146">
        <v>0</v>
      </c>
      <c r="G143" s="146">
        <v>68.5</v>
      </c>
      <c r="H143" s="146">
        <v>10</v>
      </c>
      <c r="I143" s="146">
        <v>15</v>
      </c>
      <c r="J143" s="146">
        <v>-103</v>
      </c>
      <c r="K143" s="146">
        <v>7545.21</v>
      </c>
    </row>
    <row r="144" spans="1:11">
      <c r="A144" s="165">
        <v>40098.096458333333</v>
      </c>
      <c r="B144" s="166">
        <v>60.006999969482422</v>
      </c>
      <c r="C144" s="167">
        <v>3680.044921875</v>
      </c>
      <c r="D144" s="146">
        <v>350</v>
      </c>
      <c r="E144" s="146">
        <v>342.90576171875</v>
      </c>
      <c r="F144" s="146">
        <v>0</v>
      </c>
      <c r="G144" s="146">
        <v>69</v>
      </c>
      <c r="H144" s="146">
        <v>10</v>
      </c>
      <c r="I144" s="146">
        <v>15</v>
      </c>
      <c r="J144" s="146">
        <v>-103</v>
      </c>
      <c r="K144" s="146">
        <v>7545.54</v>
      </c>
    </row>
    <row r="145" spans="1:11">
      <c r="A145" s="165">
        <v>40098.096493055556</v>
      </c>
      <c r="B145" s="166">
        <v>60.006999969482422</v>
      </c>
      <c r="C145" s="167">
        <v>3674.076171875</v>
      </c>
      <c r="D145" s="146">
        <v>350</v>
      </c>
      <c r="E145" s="146">
        <v>342.90576171875</v>
      </c>
      <c r="F145" s="146">
        <v>0</v>
      </c>
      <c r="G145" s="146">
        <v>69.5</v>
      </c>
      <c r="H145" s="146">
        <v>10</v>
      </c>
      <c r="I145" s="146">
        <v>15</v>
      </c>
      <c r="J145" s="146">
        <v>-103</v>
      </c>
      <c r="K145" s="146">
        <v>7545.87</v>
      </c>
    </row>
    <row r="146" spans="1:11">
      <c r="A146" s="165">
        <v>40098.09652777778</v>
      </c>
      <c r="B146" s="166">
        <v>59.986000061035156</v>
      </c>
      <c r="C146" s="167">
        <v>3676.22216796875</v>
      </c>
      <c r="D146" s="146">
        <v>350</v>
      </c>
      <c r="E146" s="146">
        <v>342.90576171875</v>
      </c>
      <c r="F146" s="146">
        <v>0</v>
      </c>
      <c r="G146" s="146">
        <v>70</v>
      </c>
      <c r="H146" s="146">
        <v>10</v>
      </c>
      <c r="I146" s="146">
        <v>15</v>
      </c>
      <c r="J146" s="146">
        <v>-103</v>
      </c>
      <c r="K146" s="146">
        <v>7546.2</v>
      </c>
    </row>
    <row r="147" spans="1:11">
      <c r="A147" s="165">
        <v>40098.096562500003</v>
      </c>
      <c r="B147" s="166">
        <v>59.980998992919922</v>
      </c>
      <c r="C147" s="167">
        <v>3677.4970703125</v>
      </c>
      <c r="D147" s="146">
        <v>350</v>
      </c>
      <c r="E147" s="146">
        <v>342.90576171875</v>
      </c>
      <c r="F147" s="146">
        <v>0</v>
      </c>
      <c r="G147" s="146">
        <v>70.5</v>
      </c>
      <c r="H147" s="146">
        <v>10</v>
      </c>
      <c r="I147" s="146">
        <v>15</v>
      </c>
      <c r="J147" s="146">
        <v>-103</v>
      </c>
      <c r="K147" s="146">
        <v>7546.53</v>
      </c>
    </row>
    <row r="148" spans="1:11">
      <c r="A148" s="165">
        <v>40098.096597222226</v>
      </c>
      <c r="B148" s="166">
        <v>59.9739990234375</v>
      </c>
      <c r="C148" s="167">
        <v>3677.489990234375</v>
      </c>
      <c r="D148" s="146">
        <v>350</v>
      </c>
      <c r="E148" s="146">
        <v>342.90576171875</v>
      </c>
      <c r="F148" s="146">
        <v>0</v>
      </c>
      <c r="G148" s="146">
        <v>71</v>
      </c>
      <c r="H148" s="146">
        <v>10</v>
      </c>
      <c r="I148" s="146">
        <v>15</v>
      </c>
      <c r="J148" s="146">
        <v>-103</v>
      </c>
      <c r="K148" s="146">
        <v>7546.86</v>
      </c>
    </row>
    <row r="149" spans="1:11">
      <c r="A149" s="165">
        <v>40098.096631944441</v>
      </c>
      <c r="B149" s="166">
        <v>59.976001739501953</v>
      </c>
      <c r="C149" s="167">
        <v>3675.43701171875</v>
      </c>
      <c r="D149" s="146">
        <v>350</v>
      </c>
      <c r="E149" s="146">
        <v>340.09439086914063</v>
      </c>
      <c r="F149" s="146">
        <v>0</v>
      </c>
      <c r="G149" s="146">
        <v>71.5</v>
      </c>
      <c r="H149" s="146">
        <v>10</v>
      </c>
      <c r="I149" s="146">
        <v>15</v>
      </c>
      <c r="J149" s="146">
        <v>-103</v>
      </c>
      <c r="K149" s="146">
        <v>7547.19</v>
      </c>
    </row>
    <row r="150" spans="1:11">
      <c r="A150" s="165">
        <v>40098.096666666665</v>
      </c>
      <c r="B150" s="166">
        <v>59.9739990234375</v>
      </c>
      <c r="C150" s="167">
        <v>3680.450927734375</v>
      </c>
      <c r="D150" s="146">
        <v>350</v>
      </c>
      <c r="E150" s="146">
        <v>340.09439086914063</v>
      </c>
      <c r="F150" s="146">
        <v>0</v>
      </c>
      <c r="G150" s="146">
        <v>72</v>
      </c>
      <c r="H150" s="146">
        <v>10</v>
      </c>
      <c r="I150" s="146">
        <v>15</v>
      </c>
      <c r="J150" s="146">
        <v>-103</v>
      </c>
      <c r="K150" s="146">
        <v>7547.52</v>
      </c>
    </row>
    <row r="151" spans="1:11">
      <c r="A151" s="165">
        <v>40098.096701388888</v>
      </c>
      <c r="B151" s="166">
        <v>59.977001190185547</v>
      </c>
      <c r="C151" s="167">
        <v>3683.82861328125</v>
      </c>
      <c r="D151" s="146">
        <v>350</v>
      </c>
      <c r="E151" s="146">
        <v>340.09439086914063</v>
      </c>
      <c r="F151" s="146">
        <v>0</v>
      </c>
      <c r="G151" s="146">
        <v>72.5</v>
      </c>
      <c r="H151" s="146">
        <v>10</v>
      </c>
      <c r="I151" s="146">
        <v>15</v>
      </c>
      <c r="J151" s="146">
        <v>-103</v>
      </c>
      <c r="K151" s="146">
        <v>7547.85</v>
      </c>
    </row>
    <row r="152" spans="1:11">
      <c r="A152" s="165">
        <v>40098.096736111111</v>
      </c>
      <c r="B152" s="166">
        <v>59.979000091552734</v>
      </c>
      <c r="C152" s="167">
        <v>3682.84326171875</v>
      </c>
      <c r="D152" s="146">
        <v>350</v>
      </c>
      <c r="E152" s="146">
        <v>340.09439086914063</v>
      </c>
      <c r="F152" s="146">
        <v>0</v>
      </c>
      <c r="G152" s="146">
        <v>73</v>
      </c>
      <c r="H152" s="146">
        <v>10</v>
      </c>
      <c r="I152" s="146">
        <v>15</v>
      </c>
      <c r="J152" s="146">
        <v>-103</v>
      </c>
      <c r="K152" s="146">
        <v>7548.18</v>
      </c>
    </row>
    <row r="153" spans="1:11">
      <c r="A153" s="165">
        <v>40098.096770833334</v>
      </c>
      <c r="B153" s="166">
        <v>59.981998443603516</v>
      </c>
      <c r="C153" s="167">
        <v>3680.565673828125</v>
      </c>
      <c r="D153" s="146">
        <v>350</v>
      </c>
      <c r="E153" s="146">
        <v>340.09439086914063</v>
      </c>
      <c r="F153" s="146">
        <v>0</v>
      </c>
      <c r="G153" s="146">
        <v>73.5</v>
      </c>
      <c r="H153" s="146">
        <v>10</v>
      </c>
      <c r="I153" s="146">
        <v>15</v>
      </c>
      <c r="J153" s="146">
        <v>-103</v>
      </c>
      <c r="K153" s="146">
        <v>7548.51</v>
      </c>
    </row>
    <row r="154" spans="1:11">
      <c r="A154" s="165">
        <v>40098.096805555557</v>
      </c>
      <c r="B154" s="166">
        <v>59.98699951171875</v>
      </c>
      <c r="C154" s="167">
        <v>3678.22900390625</v>
      </c>
      <c r="D154" s="146">
        <v>350</v>
      </c>
      <c r="E154" s="146">
        <v>342.77117919921875</v>
      </c>
      <c r="F154" s="146">
        <v>0</v>
      </c>
      <c r="G154" s="146">
        <v>74</v>
      </c>
      <c r="H154" s="146">
        <v>10</v>
      </c>
      <c r="I154" s="146">
        <v>15</v>
      </c>
      <c r="J154" s="146">
        <v>-103</v>
      </c>
      <c r="K154" s="146">
        <v>7548.84</v>
      </c>
    </row>
    <row r="155" spans="1:11">
      <c r="A155" s="165">
        <v>40098.09684027778</v>
      </c>
      <c r="B155" s="166">
        <v>59.987998962402344</v>
      </c>
      <c r="C155" s="167">
        <v>3675.75927734375</v>
      </c>
      <c r="D155" s="146">
        <v>350</v>
      </c>
      <c r="E155" s="146">
        <v>342.77117919921875</v>
      </c>
      <c r="F155" s="146">
        <v>0</v>
      </c>
      <c r="G155" s="146">
        <v>74.5</v>
      </c>
      <c r="H155" s="146">
        <v>10</v>
      </c>
      <c r="I155" s="146">
        <v>15</v>
      </c>
      <c r="J155" s="146">
        <v>-103</v>
      </c>
      <c r="K155" s="146">
        <v>7549.17</v>
      </c>
    </row>
    <row r="156" spans="1:11">
      <c r="A156" s="165">
        <v>40098.096875000003</v>
      </c>
      <c r="B156" s="166">
        <v>59.98699951171875</v>
      </c>
      <c r="C156" s="167">
        <v>3671.9423828125</v>
      </c>
      <c r="D156" s="146">
        <v>350</v>
      </c>
      <c r="E156" s="146">
        <v>342.77117919921875</v>
      </c>
      <c r="F156" s="146">
        <v>0</v>
      </c>
      <c r="G156" s="146">
        <v>75</v>
      </c>
      <c r="H156" s="146">
        <v>10</v>
      </c>
      <c r="I156" s="146">
        <v>15</v>
      </c>
      <c r="J156" s="146">
        <v>-103</v>
      </c>
      <c r="K156" s="146">
        <v>7549.5</v>
      </c>
    </row>
    <row r="157" spans="1:11">
      <c r="A157" s="165">
        <v>40098.096909722219</v>
      </c>
      <c r="B157" s="166">
        <v>59.98699951171875</v>
      </c>
      <c r="C157" s="167">
        <v>3670.475830078125</v>
      </c>
      <c r="D157" s="146">
        <v>350</v>
      </c>
      <c r="E157" s="146">
        <v>342.77117919921875</v>
      </c>
      <c r="F157" s="146">
        <v>0</v>
      </c>
      <c r="G157" s="146">
        <v>75.5</v>
      </c>
      <c r="H157" s="146">
        <v>10</v>
      </c>
      <c r="I157" s="146">
        <v>15</v>
      </c>
      <c r="J157" s="146">
        <v>-103</v>
      </c>
      <c r="K157" s="146">
        <v>7549.83</v>
      </c>
    </row>
    <row r="158" spans="1:11">
      <c r="A158" s="165">
        <v>40098.096944444442</v>
      </c>
      <c r="B158" s="166">
        <v>59.985000610351563</v>
      </c>
      <c r="C158" s="167">
        <v>3670.128662109375</v>
      </c>
      <c r="D158" s="146">
        <v>350</v>
      </c>
      <c r="E158" s="146">
        <v>342.77117919921875</v>
      </c>
      <c r="F158" s="146">
        <v>0</v>
      </c>
      <c r="G158" s="146">
        <v>76</v>
      </c>
      <c r="H158" s="146">
        <v>10</v>
      </c>
      <c r="I158" s="146">
        <v>15</v>
      </c>
      <c r="J158" s="146">
        <v>-103</v>
      </c>
      <c r="K158" s="146">
        <v>7550.16</v>
      </c>
    </row>
    <row r="159" spans="1:11">
      <c r="A159" s="165">
        <v>40098.096979166665</v>
      </c>
      <c r="B159" s="166">
        <v>59.984001159667969</v>
      </c>
      <c r="C159" s="167">
        <v>3672.0478515625</v>
      </c>
      <c r="D159" s="146">
        <v>350</v>
      </c>
      <c r="E159" s="146">
        <v>342.909912109375</v>
      </c>
      <c r="F159" s="146">
        <v>0</v>
      </c>
      <c r="G159" s="146">
        <v>76.5</v>
      </c>
      <c r="H159" s="146">
        <v>10</v>
      </c>
      <c r="I159" s="146">
        <v>15</v>
      </c>
      <c r="J159" s="146">
        <v>-103</v>
      </c>
      <c r="K159" s="146">
        <v>7550.49</v>
      </c>
    </row>
    <row r="160" spans="1:11">
      <c r="A160" s="165">
        <v>40098.097013888888</v>
      </c>
      <c r="B160" s="166">
        <v>59.983001708984375</v>
      </c>
      <c r="C160" s="167">
        <v>3671.57568359375</v>
      </c>
      <c r="D160" s="146">
        <v>350</v>
      </c>
      <c r="E160" s="146">
        <v>342.909912109375</v>
      </c>
      <c r="F160" s="146">
        <v>0</v>
      </c>
      <c r="G160" s="146">
        <v>77</v>
      </c>
      <c r="H160" s="146">
        <v>10</v>
      </c>
      <c r="I160" s="146">
        <v>15</v>
      </c>
      <c r="J160" s="146">
        <v>-103</v>
      </c>
      <c r="K160" s="146">
        <v>7550.82</v>
      </c>
    </row>
    <row r="161" spans="1:11">
      <c r="A161" s="165">
        <v>40098.097048611111</v>
      </c>
      <c r="B161" s="166">
        <v>59.988998413085937</v>
      </c>
      <c r="C161" s="167">
        <v>3672.41357421875</v>
      </c>
      <c r="D161" s="146">
        <v>350</v>
      </c>
      <c r="E161" s="146">
        <v>342.909912109375</v>
      </c>
      <c r="F161" s="146">
        <v>0</v>
      </c>
      <c r="G161" s="146">
        <v>77.5</v>
      </c>
      <c r="H161" s="146">
        <v>10</v>
      </c>
      <c r="I161" s="146">
        <v>15</v>
      </c>
      <c r="J161" s="146">
        <v>-103</v>
      </c>
      <c r="K161" s="146">
        <v>7551.15</v>
      </c>
    </row>
    <row r="162" spans="1:11">
      <c r="A162" s="165">
        <v>40098.097083333334</v>
      </c>
      <c r="B162" s="166">
        <v>59.987998962402344</v>
      </c>
      <c r="C162" s="167">
        <v>3671.88232421875</v>
      </c>
      <c r="D162" s="146">
        <v>350</v>
      </c>
      <c r="E162" s="146">
        <v>342.909912109375</v>
      </c>
      <c r="F162" s="146">
        <v>0</v>
      </c>
      <c r="G162" s="146">
        <v>78</v>
      </c>
      <c r="H162" s="146">
        <v>10</v>
      </c>
      <c r="I162" s="146">
        <v>15</v>
      </c>
      <c r="J162" s="146">
        <v>-103</v>
      </c>
      <c r="K162" s="146">
        <v>7551.48</v>
      </c>
    </row>
    <row r="163" spans="1:11">
      <c r="A163" s="165">
        <v>40098.097118055557</v>
      </c>
      <c r="B163" s="166">
        <v>59.984001159667969</v>
      </c>
      <c r="C163" s="167">
        <v>3671.3359375</v>
      </c>
      <c r="D163" s="146">
        <v>350</v>
      </c>
      <c r="E163" s="146">
        <v>342.909912109375</v>
      </c>
      <c r="F163" s="146">
        <v>0</v>
      </c>
      <c r="G163" s="146">
        <v>78.5</v>
      </c>
      <c r="H163" s="146">
        <v>10</v>
      </c>
      <c r="I163" s="146">
        <v>15</v>
      </c>
      <c r="J163" s="146">
        <v>-103</v>
      </c>
      <c r="K163" s="146">
        <v>7551.81</v>
      </c>
    </row>
    <row r="164" spans="1:11">
      <c r="A164" s="165">
        <v>40098.09715277778</v>
      </c>
      <c r="B164" s="166">
        <v>59.983001708984375</v>
      </c>
      <c r="C164" s="167">
        <v>3670.725830078125</v>
      </c>
      <c r="D164" s="146">
        <v>350</v>
      </c>
      <c r="E164" s="146">
        <v>343.2860107421875</v>
      </c>
      <c r="F164" s="146">
        <v>0</v>
      </c>
      <c r="G164" s="146">
        <v>79</v>
      </c>
      <c r="H164" s="146">
        <v>10</v>
      </c>
      <c r="I164" s="146">
        <v>15</v>
      </c>
      <c r="J164" s="146">
        <v>-103</v>
      </c>
      <c r="K164" s="146">
        <v>7552.14</v>
      </c>
    </row>
    <row r="165" spans="1:11">
      <c r="A165" s="165">
        <v>40098.097187500003</v>
      </c>
      <c r="B165" s="166">
        <v>59.980998992919922</v>
      </c>
      <c r="C165" s="167">
        <v>3671.364013671875</v>
      </c>
      <c r="D165" s="146">
        <v>350</v>
      </c>
      <c r="E165" s="146">
        <v>343.2860107421875</v>
      </c>
      <c r="F165" s="146">
        <v>0</v>
      </c>
      <c r="G165" s="146">
        <v>79.5</v>
      </c>
      <c r="H165" s="146">
        <v>10</v>
      </c>
      <c r="I165" s="146">
        <v>15</v>
      </c>
      <c r="J165" s="146">
        <v>-103</v>
      </c>
      <c r="K165" s="146">
        <v>7552.47</v>
      </c>
    </row>
    <row r="166" spans="1:11">
      <c r="A166" s="165">
        <v>40098.097222222219</v>
      </c>
      <c r="B166" s="166">
        <v>59.983001708984375</v>
      </c>
      <c r="C166" s="167">
        <v>3671.40087890625</v>
      </c>
      <c r="D166" s="146">
        <v>350</v>
      </c>
      <c r="E166" s="146">
        <v>343.2860107421875</v>
      </c>
      <c r="F166" s="146">
        <v>0</v>
      </c>
      <c r="G166" s="146">
        <v>80</v>
      </c>
      <c r="H166" s="146">
        <v>10</v>
      </c>
      <c r="I166" s="146">
        <v>15</v>
      </c>
      <c r="J166" s="146">
        <v>-103</v>
      </c>
      <c r="K166" s="146">
        <v>7552.8</v>
      </c>
    </row>
    <row r="167" spans="1:11">
      <c r="A167" s="165">
        <v>40098.097256944442</v>
      </c>
      <c r="B167" s="166">
        <v>59.986000061035156</v>
      </c>
      <c r="C167" s="167">
        <v>3672.181396484375</v>
      </c>
      <c r="D167" s="146">
        <v>350</v>
      </c>
      <c r="E167" s="146">
        <v>343.2860107421875</v>
      </c>
      <c r="F167" s="146">
        <v>0</v>
      </c>
      <c r="G167" s="146">
        <v>80.5</v>
      </c>
      <c r="H167" s="146">
        <v>10</v>
      </c>
      <c r="I167" s="146">
        <v>15</v>
      </c>
      <c r="J167" s="146">
        <v>-103</v>
      </c>
      <c r="K167" s="146">
        <v>7553.13</v>
      </c>
    </row>
    <row r="168" spans="1:11">
      <c r="A168" s="165">
        <v>40098.097291666665</v>
      </c>
      <c r="B168" s="166">
        <v>59.98699951171875</v>
      </c>
      <c r="C168" s="167">
        <v>3670.29638671875</v>
      </c>
      <c r="D168" s="146">
        <v>350</v>
      </c>
      <c r="E168" s="146">
        <v>343.2860107421875</v>
      </c>
      <c r="F168" s="146">
        <v>0</v>
      </c>
      <c r="G168" s="146">
        <v>81</v>
      </c>
      <c r="H168" s="146">
        <v>10</v>
      </c>
      <c r="I168" s="146">
        <v>15</v>
      </c>
      <c r="J168" s="146">
        <v>-103</v>
      </c>
      <c r="K168" s="146">
        <v>7553.46</v>
      </c>
    </row>
    <row r="169" spans="1:11">
      <c r="A169" s="165">
        <v>40098.097326388888</v>
      </c>
      <c r="B169" s="166">
        <v>59.985000610351563</v>
      </c>
      <c r="C169" s="167">
        <v>3668.589599609375</v>
      </c>
      <c r="D169" s="146">
        <v>350</v>
      </c>
      <c r="E169" s="146">
        <v>331.85296630859375</v>
      </c>
      <c r="F169" s="146">
        <v>0</v>
      </c>
      <c r="G169" s="146">
        <v>81.5</v>
      </c>
      <c r="H169" s="146">
        <v>10</v>
      </c>
      <c r="I169" s="146">
        <v>15</v>
      </c>
      <c r="J169" s="146">
        <v>-103</v>
      </c>
      <c r="K169" s="146">
        <v>7553.79</v>
      </c>
    </row>
    <row r="170" spans="1:11">
      <c r="A170" s="165">
        <v>40098.097361111111</v>
      </c>
      <c r="B170" s="166">
        <v>59.979999542236328</v>
      </c>
      <c r="C170" s="167">
        <v>3669.908203125</v>
      </c>
      <c r="D170" s="146">
        <v>350</v>
      </c>
      <c r="E170" s="146">
        <v>331.85296630859375</v>
      </c>
      <c r="F170" s="146">
        <v>0</v>
      </c>
      <c r="G170" s="146">
        <v>82</v>
      </c>
      <c r="H170" s="146">
        <v>10</v>
      </c>
      <c r="I170" s="146">
        <v>15</v>
      </c>
      <c r="J170" s="146">
        <v>-103</v>
      </c>
      <c r="K170" s="146">
        <v>7554.12</v>
      </c>
    </row>
    <row r="171" spans="1:11">
      <c r="A171" s="165">
        <v>40098.097395833334</v>
      </c>
      <c r="B171" s="166">
        <v>59.983001708984375</v>
      </c>
      <c r="C171" s="167">
        <v>3670.2626953125</v>
      </c>
      <c r="D171" s="146">
        <v>350</v>
      </c>
      <c r="E171" s="146">
        <v>331.85296630859375</v>
      </c>
      <c r="F171" s="146">
        <v>0</v>
      </c>
      <c r="G171" s="146">
        <v>82.5</v>
      </c>
      <c r="H171" s="146">
        <v>10</v>
      </c>
      <c r="I171" s="146">
        <v>15</v>
      </c>
      <c r="J171" s="146">
        <v>-103</v>
      </c>
      <c r="K171" s="146">
        <v>7554.45</v>
      </c>
    </row>
    <row r="172" spans="1:11">
      <c r="A172" s="165">
        <v>40098.097430555557</v>
      </c>
      <c r="B172" s="166">
        <v>59.979000091552734</v>
      </c>
      <c r="C172" s="167">
        <v>3669.38232421875</v>
      </c>
      <c r="D172" s="146">
        <v>350</v>
      </c>
      <c r="E172" s="146">
        <v>331.85296630859375</v>
      </c>
      <c r="F172" s="146">
        <v>0</v>
      </c>
      <c r="G172" s="146">
        <v>83</v>
      </c>
      <c r="H172" s="146">
        <v>10</v>
      </c>
      <c r="I172" s="146">
        <v>15</v>
      </c>
      <c r="J172" s="146">
        <v>-103</v>
      </c>
      <c r="K172" s="146">
        <v>7554.78</v>
      </c>
    </row>
    <row r="173" spans="1:11">
      <c r="A173" s="165">
        <v>40098.09746527778</v>
      </c>
      <c r="B173" s="166">
        <v>59.979000091552734</v>
      </c>
      <c r="C173" s="167">
        <v>3670.4375</v>
      </c>
      <c r="D173" s="146">
        <v>350</v>
      </c>
      <c r="E173" s="146">
        <v>331.85296630859375</v>
      </c>
      <c r="F173" s="146">
        <v>0</v>
      </c>
      <c r="G173" s="146">
        <v>83.5</v>
      </c>
      <c r="H173" s="146">
        <v>10</v>
      </c>
      <c r="I173" s="146">
        <v>15</v>
      </c>
      <c r="J173" s="146">
        <v>-103</v>
      </c>
      <c r="K173" s="146">
        <v>7555.11</v>
      </c>
    </row>
    <row r="174" spans="1:11">
      <c r="A174" s="165">
        <v>40098.097500000003</v>
      </c>
      <c r="B174" s="166">
        <v>59.980998992919922</v>
      </c>
      <c r="C174" s="167">
        <v>3671.402587890625</v>
      </c>
      <c r="D174" s="146">
        <v>350</v>
      </c>
      <c r="E174" s="146">
        <v>329.98822021484375</v>
      </c>
      <c r="F174" s="146">
        <v>0</v>
      </c>
      <c r="G174" s="146">
        <v>84</v>
      </c>
      <c r="H174" s="146">
        <v>10</v>
      </c>
      <c r="I174" s="146">
        <v>15</v>
      </c>
      <c r="J174" s="146">
        <v>-103</v>
      </c>
      <c r="K174" s="146">
        <v>7555.44</v>
      </c>
    </row>
    <row r="175" spans="1:11">
      <c r="A175" s="165">
        <v>40098.097534722219</v>
      </c>
      <c r="B175" s="166">
        <v>59.979999542236328</v>
      </c>
      <c r="C175" s="167">
        <v>3672.371826171875</v>
      </c>
      <c r="D175" s="146">
        <v>350</v>
      </c>
      <c r="E175" s="146">
        <v>329.98822021484375</v>
      </c>
      <c r="F175" s="146">
        <v>0</v>
      </c>
      <c r="G175" s="146">
        <v>84.5</v>
      </c>
      <c r="H175" s="146">
        <v>10</v>
      </c>
      <c r="I175" s="146">
        <v>15</v>
      </c>
      <c r="J175" s="146">
        <v>-103</v>
      </c>
      <c r="K175" s="146">
        <v>7555.77</v>
      </c>
    </row>
    <row r="176" spans="1:11">
      <c r="A176" s="165">
        <v>40098.097569444442</v>
      </c>
      <c r="B176" s="166">
        <v>59.980998992919922</v>
      </c>
      <c r="C176" s="167">
        <v>3671.947021484375</v>
      </c>
      <c r="D176" s="146">
        <v>350</v>
      </c>
      <c r="E176" s="146">
        <v>329.98822021484375</v>
      </c>
      <c r="F176" s="146">
        <v>0</v>
      </c>
      <c r="G176" s="146">
        <v>85</v>
      </c>
      <c r="H176" s="146">
        <v>10</v>
      </c>
      <c r="I176" s="146">
        <v>15</v>
      </c>
      <c r="J176" s="146">
        <v>-103</v>
      </c>
      <c r="K176" s="146">
        <v>7556.1</v>
      </c>
    </row>
    <row r="177" spans="1:11">
      <c r="A177" s="165">
        <v>40098.097604166665</v>
      </c>
      <c r="B177" s="166">
        <v>59.979999542236328</v>
      </c>
      <c r="C177" s="167">
        <v>3670.70458984375</v>
      </c>
      <c r="D177" s="146">
        <v>350</v>
      </c>
      <c r="E177" s="146">
        <v>329.98822021484375</v>
      </c>
      <c r="F177" s="146">
        <v>0</v>
      </c>
      <c r="G177" s="146">
        <v>85.5</v>
      </c>
      <c r="H177" s="146">
        <v>10</v>
      </c>
      <c r="I177" s="146">
        <v>15</v>
      </c>
      <c r="J177" s="146">
        <v>-103</v>
      </c>
      <c r="K177" s="146">
        <v>7556.43</v>
      </c>
    </row>
    <row r="178" spans="1:11">
      <c r="A178" s="165">
        <v>40098.097638888888</v>
      </c>
      <c r="B178" s="166">
        <v>59.977001190185547</v>
      </c>
      <c r="C178" s="167">
        <v>3670.13720703125</v>
      </c>
      <c r="D178" s="146">
        <v>350</v>
      </c>
      <c r="E178" s="146">
        <v>329.98822021484375</v>
      </c>
      <c r="F178" s="146">
        <v>0</v>
      </c>
      <c r="G178" s="146">
        <v>86</v>
      </c>
      <c r="H178" s="146">
        <v>10</v>
      </c>
      <c r="I178" s="146">
        <v>15</v>
      </c>
      <c r="J178" s="146">
        <v>-103</v>
      </c>
      <c r="K178" s="146">
        <v>7556.76</v>
      </c>
    </row>
    <row r="179" spans="1:11">
      <c r="A179" s="165">
        <v>40098.097673611112</v>
      </c>
      <c r="B179" s="166">
        <v>59.979000091552734</v>
      </c>
      <c r="C179" s="167">
        <v>3672.390869140625</v>
      </c>
      <c r="D179" s="146">
        <v>350</v>
      </c>
      <c r="E179" s="146">
        <v>255.44416809082031</v>
      </c>
      <c r="F179" s="146">
        <v>0</v>
      </c>
      <c r="G179" s="146">
        <v>86.5</v>
      </c>
      <c r="H179" s="146">
        <v>10</v>
      </c>
      <c r="I179" s="146">
        <v>15</v>
      </c>
      <c r="J179" s="146">
        <v>-103</v>
      </c>
      <c r="K179" s="146">
        <v>7557.09</v>
      </c>
    </row>
    <row r="180" spans="1:11">
      <c r="A180" s="165">
        <v>40098.097708333335</v>
      </c>
      <c r="B180" s="166">
        <v>59.979000091552734</v>
      </c>
      <c r="C180" s="167">
        <v>3672.557861328125</v>
      </c>
      <c r="D180" s="146">
        <v>350</v>
      </c>
      <c r="E180" s="146">
        <v>255.44416809082031</v>
      </c>
      <c r="F180" s="146">
        <v>0</v>
      </c>
      <c r="G180" s="146">
        <v>87</v>
      </c>
      <c r="H180" s="146">
        <v>10</v>
      </c>
      <c r="I180" s="146">
        <v>15</v>
      </c>
      <c r="J180" s="146">
        <v>-103</v>
      </c>
      <c r="K180" s="146">
        <v>7557.42</v>
      </c>
    </row>
    <row r="181" spans="1:11">
      <c r="A181" s="165">
        <v>40098.097743055558</v>
      </c>
      <c r="B181" s="166">
        <v>59.976001739501953</v>
      </c>
      <c r="C181" s="167">
        <v>3672.62646484375</v>
      </c>
      <c r="D181" s="146">
        <v>350</v>
      </c>
      <c r="E181" s="146">
        <v>255.44416809082031</v>
      </c>
      <c r="F181" s="146">
        <v>0</v>
      </c>
      <c r="G181" s="146">
        <v>87.5</v>
      </c>
      <c r="H181" s="146">
        <v>10</v>
      </c>
      <c r="I181" s="146">
        <v>15</v>
      </c>
      <c r="J181" s="146">
        <v>-103</v>
      </c>
      <c r="K181" s="146">
        <v>7557.75</v>
      </c>
    </row>
    <row r="182" spans="1:11">
      <c r="A182" s="165">
        <v>40098.097777777781</v>
      </c>
      <c r="B182" s="166">
        <v>59.972000122070313</v>
      </c>
      <c r="C182" s="167">
        <v>3671.80029296875</v>
      </c>
      <c r="D182" s="146">
        <v>350</v>
      </c>
      <c r="E182" s="146">
        <v>255.44416809082031</v>
      </c>
      <c r="F182" s="146">
        <v>0</v>
      </c>
      <c r="G182" s="146">
        <v>88</v>
      </c>
      <c r="H182" s="146">
        <v>10</v>
      </c>
      <c r="I182" s="146">
        <v>15</v>
      </c>
      <c r="J182" s="146">
        <v>-103</v>
      </c>
      <c r="K182" s="146">
        <v>7558.08</v>
      </c>
    </row>
    <row r="183" spans="1:11">
      <c r="A183" s="165">
        <v>40098.097812499997</v>
      </c>
      <c r="B183" s="166">
        <v>59.971000671386719</v>
      </c>
      <c r="C183" s="167">
        <v>3673.87353515625</v>
      </c>
      <c r="D183" s="146">
        <v>350</v>
      </c>
      <c r="E183" s="146">
        <v>255.44416809082031</v>
      </c>
      <c r="F183" s="146">
        <v>0</v>
      </c>
      <c r="G183" s="146">
        <v>88.5</v>
      </c>
      <c r="H183" s="146">
        <v>10</v>
      </c>
      <c r="I183" s="146">
        <v>15</v>
      </c>
      <c r="J183" s="146">
        <v>-103</v>
      </c>
      <c r="K183" s="146">
        <v>7558.41</v>
      </c>
    </row>
    <row r="184" spans="1:11">
      <c r="A184" s="165">
        <v>40098.09784722222</v>
      </c>
      <c r="B184" s="166">
        <v>59.972999572753906</v>
      </c>
      <c r="C184" s="167">
        <v>3676.2626953125</v>
      </c>
      <c r="D184" s="146">
        <v>350</v>
      </c>
      <c r="E184" s="146">
        <v>254.83830261230469</v>
      </c>
      <c r="F184" s="146">
        <v>0</v>
      </c>
      <c r="G184" s="146">
        <v>89</v>
      </c>
      <c r="H184" s="146">
        <v>10</v>
      </c>
      <c r="I184" s="146">
        <v>15</v>
      </c>
      <c r="J184" s="146">
        <v>-103</v>
      </c>
      <c r="K184" s="146">
        <v>7558.74</v>
      </c>
    </row>
    <row r="185" spans="1:11">
      <c r="A185" s="165">
        <v>40098.097881944443</v>
      </c>
      <c r="B185" s="166">
        <v>59.972999572753906</v>
      </c>
      <c r="C185" s="167">
        <v>3676.869873046875</v>
      </c>
      <c r="D185" s="146">
        <v>350</v>
      </c>
      <c r="E185" s="146">
        <v>254.83830261230469</v>
      </c>
      <c r="F185" s="146">
        <v>0</v>
      </c>
      <c r="G185" s="146">
        <v>89.5</v>
      </c>
      <c r="H185" s="146">
        <v>10</v>
      </c>
      <c r="I185" s="146">
        <v>15</v>
      </c>
      <c r="J185" s="146">
        <v>-103</v>
      </c>
      <c r="K185" s="146">
        <v>7559.07</v>
      </c>
    </row>
    <row r="186" spans="1:11">
      <c r="A186" s="165">
        <v>40098.097916666666</v>
      </c>
      <c r="B186" s="166">
        <v>59.971000671386719</v>
      </c>
      <c r="C186" s="167">
        <v>3676.54296875</v>
      </c>
      <c r="D186" s="146">
        <v>350</v>
      </c>
      <c r="E186" s="146">
        <v>254.83830261230469</v>
      </c>
      <c r="F186" s="146">
        <v>0</v>
      </c>
      <c r="G186" s="146">
        <v>90</v>
      </c>
      <c r="H186" s="146">
        <v>10</v>
      </c>
      <c r="I186" s="146">
        <v>15</v>
      </c>
      <c r="J186" s="146">
        <v>-103</v>
      </c>
      <c r="K186" s="146">
        <v>7559.4</v>
      </c>
    </row>
    <row r="187" spans="1:11">
      <c r="A187" s="165">
        <v>40098.097951388889</v>
      </c>
      <c r="B187" s="166">
        <v>59.974998474121094</v>
      </c>
      <c r="C187" s="167">
        <v>3675.75244140625</v>
      </c>
      <c r="D187" s="146">
        <v>350</v>
      </c>
      <c r="E187" s="146">
        <v>254.83830261230469</v>
      </c>
      <c r="F187" s="146">
        <v>0</v>
      </c>
      <c r="G187" s="146">
        <v>90.5</v>
      </c>
      <c r="H187" s="146">
        <v>10</v>
      </c>
      <c r="I187" s="146">
        <v>15</v>
      </c>
      <c r="J187" s="146">
        <v>-103</v>
      </c>
      <c r="K187" s="146">
        <v>7559.73</v>
      </c>
    </row>
    <row r="188" spans="1:11">
      <c r="A188" s="165">
        <v>40098.097986111112</v>
      </c>
      <c r="B188" s="166">
        <v>59.977001190185547</v>
      </c>
      <c r="C188" s="167">
        <v>3675.255859375</v>
      </c>
      <c r="D188" s="146">
        <v>350</v>
      </c>
      <c r="E188" s="146">
        <v>254.83830261230469</v>
      </c>
      <c r="F188" s="146">
        <v>0</v>
      </c>
      <c r="G188" s="146">
        <v>91</v>
      </c>
      <c r="H188" s="146">
        <v>10</v>
      </c>
      <c r="I188" s="146">
        <v>15</v>
      </c>
      <c r="J188" s="146">
        <v>-103</v>
      </c>
      <c r="K188" s="146">
        <v>7560.06</v>
      </c>
    </row>
    <row r="189" spans="1:11">
      <c r="A189" s="165">
        <v>40098.098020833335</v>
      </c>
      <c r="B189" s="166">
        <v>59.974998474121094</v>
      </c>
      <c r="C189" s="167">
        <v>3671.27685546875</v>
      </c>
      <c r="D189" s="146">
        <v>350</v>
      </c>
      <c r="E189" s="146">
        <v>257.14697265625</v>
      </c>
      <c r="F189" s="146">
        <v>0</v>
      </c>
      <c r="G189" s="146">
        <v>91.5</v>
      </c>
      <c r="H189" s="146">
        <v>10</v>
      </c>
      <c r="I189" s="146">
        <v>15</v>
      </c>
      <c r="J189" s="146">
        <v>-103</v>
      </c>
      <c r="K189" s="146">
        <v>7560.39</v>
      </c>
    </row>
    <row r="190" spans="1:11">
      <c r="A190" s="165">
        <v>40098.098055555558</v>
      </c>
      <c r="B190" s="166">
        <v>59.979999542236328</v>
      </c>
      <c r="C190" s="167">
        <v>3671.59326171875</v>
      </c>
      <c r="D190" s="146">
        <v>350</v>
      </c>
      <c r="E190" s="146">
        <v>257.14697265625</v>
      </c>
      <c r="F190" s="146">
        <v>0</v>
      </c>
      <c r="G190" s="146">
        <v>92</v>
      </c>
      <c r="H190" s="146">
        <v>10</v>
      </c>
      <c r="I190" s="146">
        <v>15</v>
      </c>
      <c r="J190" s="146">
        <v>-103</v>
      </c>
      <c r="K190" s="146">
        <v>7560.72</v>
      </c>
    </row>
    <row r="191" spans="1:11">
      <c r="A191" s="165">
        <v>40098.098090277781</v>
      </c>
      <c r="B191" s="166">
        <v>59.979000091552734</v>
      </c>
      <c r="C191" s="167">
        <v>3669.962890625</v>
      </c>
      <c r="D191" s="146">
        <v>350</v>
      </c>
      <c r="E191" s="146">
        <v>257.14697265625</v>
      </c>
      <c r="F191" s="146">
        <v>0</v>
      </c>
      <c r="G191" s="146">
        <v>92.5</v>
      </c>
      <c r="H191" s="146">
        <v>10</v>
      </c>
      <c r="I191" s="146">
        <v>15</v>
      </c>
      <c r="J191" s="146">
        <v>-103</v>
      </c>
      <c r="K191" s="146">
        <v>7561.05</v>
      </c>
    </row>
    <row r="192" spans="1:11">
      <c r="A192" s="165">
        <v>40098.098124999997</v>
      </c>
      <c r="B192" s="166">
        <v>59.981998443603516</v>
      </c>
      <c r="C192" s="167">
        <v>3669.5400390625</v>
      </c>
      <c r="D192" s="146">
        <v>350</v>
      </c>
      <c r="E192" s="146">
        <v>257.14697265625</v>
      </c>
      <c r="F192" s="146">
        <v>0</v>
      </c>
      <c r="G192" s="146">
        <v>93</v>
      </c>
      <c r="H192" s="146">
        <v>10</v>
      </c>
      <c r="I192" s="146">
        <v>15</v>
      </c>
      <c r="J192" s="146">
        <v>-103</v>
      </c>
      <c r="K192" s="146">
        <v>7561.38</v>
      </c>
    </row>
    <row r="193" spans="1:11">
      <c r="A193" s="165">
        <v>40098.09815972222</v>
      </c>
      <c r="B193" s="166">
        <v>59.981998443603516</v>
      </c>
      <c r="C193" s="167">
        <v>3668.70556640625</v>
      </c>
      <c r="D193" s="146">
        <v>350</v>
      </c>
      <c r="E193" s="146">
        <v>257.14697265625</v>
      </c>
      <c r="F193" s="146">
        <v>0</v>
      </c>
      <c r="G193" s="146">
        <v>93.5</v>
      </c>
      <c r="H193" s="146">
        <v>10</v>
      </c>
      <c r="I193" s="146">
        <v>15</v>
      </c>
      <c r="J193" s="146">
        <v>-103</v>
      </c>
      <c r="K193" s="146">
        <v>7561.71</v>
      </c>
    </row>
    <row r="194" spans="1:11">
      <c r="A194" s="165">
        <v>40098.098194444443</v>
      </c>
      <c r="B194" s="166">
        <v>59.981998443603516</v>
      </c>
      <c r="C194" s="167">
        <v>3667.676513671875</v>
      </c>
      <c r="D194" s="146">
        <v>350</v>
      </c>
      <c r="E194" s="146">
        <v>262.28936767578125</v>
      </c>
      <c r="F194" s="146">
        <v>0</v>
      </c>
      <c r="G194" s="146">
        <v>94</v>
      </c>
      <c r="H194" s="146">
        <v>10</v>
      </c>
      <c r="I194" s="146">
        <v>15</v>
      </c>
      <c r="J194" s="146">
        <v>-103</v>
      </c>
      <c r="K194" s="146">
        <v>7562.04</v>
      </c>
    </row>
    <row r="195" spans="1:11">
      <c r="A195" s="165">
        <v>40098.098229166666</v>
      </c>
      <c r="B195" s="166">
        <v>59.980998992919922</v>
      </c>
      <c r="C195" s="167">
        <v>3666.599365234375</v>
      </c>
      <c r="D195" s="146">
        <v>350</v>
      </c>
      <c r="E195" s="146">
        <v>262.28936767578125</v>
      </c>
      <c r="F195" s="146">
        <v>0</v>
      </c>
      <c r="G195" s="146">
        <v>94.5</v>
      </c>
      <c r="H195" s="146">
        <v>10</v>
      </c>
      <c r="I195" s="146">
        <v>15</v>
      </c>
      <c r="J195" s="146">
        <v>-103</v>
      </c>
      <c r="K195" s="146">
        <v>7562.37</v>
      </c>
    </row>
    <row r="196" spans="1:11">
      <c r="A196" s="165">
        <v>40098.098263888889</v>
      </c>
      <c r="B196" s="166">
        <v>59.984001159667969</v>
      </c>
      <c r="C196" s="167">
        <v>3666.91064453125</v>
      </c>
      <c r="D196" s="146">
        <v>350</v>
      </c>
      <c r="E196" s="146">
        <v>262.28936767578125</v>
      </c>
      <c r="F196" s="146">
        <v>0</v>
      </c>
      <c r="G196" s="146">
        <v>95</v>
      </c>
      <c r="H196" s="146">
        <v>10</v>
      </c>
      <c r="I196" s="146">
        <v>15</v>
      </c>
      <c r="J196" s="146">
        <v>-103</v>
      </c>
      <c r="K196" s="146">
        <v>7562.7</v>
      </c>
    </row>
    <row r="197" spans="1:11">
      <c r="A197" s="165">
        <v>40098.098298611112</v>
      </c>
      <c r="B197" s="166">
        <v>59.985000610351563</v>
      </c>
      <c r="C197" s="167">
        <v>3666.40478515625</v>
      </c>
      <c r="D197" s="146">
        <v>350</v>
      </c>
      <c r="E197" s="146">
        <v>262.28936767578125</v>
      </c>
      <c r="F197" s="146">
        <v>0</v>
      </c>
      <c r="G197" s="146">
        <v>95.5</v>
      </c>
      <c r="H197" s="146">
        <v>10</v>
      </c>
      <c r="I197" s="146">
        <v>15</v>
      </c>
      <c r="J197" s="146">
        <v>-103</v>
      </c>
      <c r="K197" s="146">
        <v>7563.03</v>
      </c>
    </row>
    <row r="198" spans="1:11">
      <c r="A198" s="165">
        <v>40098.098333333335</v>
      </c>
      <c r="B198" s="166">
        <v>59.988998413085937</v>
      </c>
      <c r="C198" s="167">
        <v>3667.456298828125</v>
      </c>
      <c r="D198" s="146">
        <v>350</v>
      </c>
      <c r="E198" s="146">
        <v>262.28936767578125</v>
      </c>
      <c r="F198" s="146">
        <v>0</v>
      </c>
      <c r="G198" s="146">
        <v>96</v>
      </c>
      <c r="H198" s="146">
        <v>10</v>
      </c>
      <c r="I198" s="146">
        <v>15</v>
      </c>
      <c r="J198" s="146">
        <v>-103</v>
      </c>
      <c r="K198" s="146">
        <v>7563.36</v>
      </c>
    </row>
    <row r="199" spans="1:11">
      <c r="A199" s="165">
        <v>40098.098368055558</v>
      </c>
      <c r="B199" s="166">
        <v>59.993000030517578</v>
      </c>
      <c r="C199" s="167">
        <v>3665.26171875</v>
      </c>
      <c r="D199" s="146">
        <v>350</v>
      </c>
      <c r="E199" s="146">
        <v>256.64794921875</v>
      </c>
      <c r="F199" s="146">
        <v>0</v>
      </c>
      <c r="G199" s="146">
        <v>96.5</v>
      </c>
      <c r="H199" s="146">
        <v>10</v>
      </c>
      <c r="I199" s="146">
        <v>15</v>
      </c>
      <c r="J199" s="146">
        <v>-103</v>
      </c>
      <c r="K199" s="146">
        <v>7563.69</v>
      </c>
    </row>
    <row r="200" spans="1:11">
      <c r="A200" s="165">
        <v>40098.098402777781</v>
      </c>
      <c r="B200" s="166">
        <v>59.998001098632813</v>
      </c>
      <c r="C200" s="167">
        <v>3664.031005859375</v>
      </c>
      <c r="D200" s="146">
        <v>350</v>
      </c>
      <c r="E200" s="146">
        <v>256.64794921875</v>
      </c>
      <c r="F200" s="146">
        <v>0</v>
      </c>
      <c r="G200" s="146">
        <v>97</v>
      </c>
      <c r="H200" s="146">
        <v>10</v>
      </c>
      <c r="I200" s="146">
        <v>15</v>
      </c>
      <c r="J200" s="146">
        <v>-103</v>
      </c>
      <c r="K200" s="146">
        <v>7564.02</v>
      </c>
    </row>
    <row r="201" spans="1:11">
      <c r="A201" s="165">
        <v>40098.098437499997</v>
      </c>
      <c r="B201" s="166">
        <v>59.998001098632813</v>
      </c>
      <c r="C201" s="167">
        <v>3663.228759765625</v>
      </c>
      <c r="D201" s="146">
        <v>350</v>
      </c>
      <c r="E201" s="146">
        <v>256.64794921875</v>
      </c>
      <c r="F201" s="146">
        <v>0</v>
      </c>
      <c r="G201" s="146">
        <v>97.5</v>
      </c>
      <c r="H201" s="146">
        <v>10</v>
      </c>
      <c r="I201" s="146">
        <v>15</v>
      </c>
      <c r="J201" s="146">
        <v>-103</v>
      </c>
      <c r="K201" s="146">
        <v>7564.35</v>
      </c>
    </row>
    <row r="202" spans="1:11">
      <c r="A202" s="165">
        <v>40098.09847222222</v>
      </c>
      <c r="B202" s="166">
        <v>60.006999969482422</v>
      </c>
      <c r="C202" s="167">
        <v>3662.054931640625</v>
      </c>
      <c r="D202" s="146">
        <v>350</v>
      </c>
      <c r="E202" s="146">
        <v>256.64794921875</v>
      </c>
      <c r="F202" s="146">
        <v>0</v>
      </c>
      <c r="G202" s="146">
        <v>98</v>
      </c>
      <c r="H202" s="146">
        <v>10</v>
      </c>
      <c r="I202" s="146">
        <v>15</v>
      </c>
      <c r="J202" s="146">
        <v>-103</v>
      </c>
      <c r="K202" s="146">
        <v>7564.68</v>
      </c>
    </row>
    <row r="203" spans="1:11">
      <c r="A203" s="165">
        <v>40098.098506944443</v>
      </c>
      <c r="B203" s="166">
        <v>60.009998321533203</v>
      </c>
      <c r="C203" s="167">
        <v>3662.076171875</v>
      </c>
      <c r="D203" s="146">
        <v>350</v>
      </c>
      <c r="E203" s="146">
        <v>256.64794921875</v>
      </c>
      <c r="F203" s="146">
        <v>0</v>
      </c>
      <c r="G203" s="146">
        <v>98.5</v>
      </c>
      <c r="H203" s="146">
        <v>10</v>
      </c>
      <c r="I203" s="146">
        <v>15</v>
      </c>
      <c r="J203" s="146">
        <v>-103</v>
      </c>
      <c r="K203" s="146">
        <v>7565.01</v>
      </c>
    </row>
    <row r="204" spans="1:11">
      <c r="A204" s="165">
        <v>40098.098541666666</v>
      </c>
      <c r="B204" s="166">
        <v>60.013999938964844</v>
      </c>
      <c r="C204" s="167">
        <v>3662.223876953125</v>
      </c>
      <c r="D204" s="146">
        <v>350</v>
      </c>
      <c r="E204" s="146">
        <v>256.3072509765625</v>
      </c>
      <c r="F204" s="146">
        <v>0</v>
      </c>
      <c r="G204" s="146">
        <v>99</v>
      </c>
      <c r="H204" s="146">
        <v>10</v>
      </c>
      <c r="I204" s="146">
        <v>15</v>
      </c>
      <c r="J204" s="146">
        <v>-103</v>
      </c>
      <c r="K204" s="146">
        <v>7565.34</v>
      </c>
    </row>
    <row r="205" spans="1:11">
      <c r="A205" s="165">
        <v>40098.098576388889</v>
      </c>
      <c r="B205" s="166">
        <v>60.01300048828125</v>
      </c>
      <c r="C205" s="167">
        <v>3663.79443359375</v>
      </c>
      <c r="D205" s="146">
        <v>350</v>
      </c>
      <c r="E205" s="146">
        <v>256.3072509765625</v>
      </c>
      <c r="F205" s="146">
        <v>0</v>
      </c>
      <c r="G205" s="146">
        <v>99.5</v>
      </c>
      <c r="H205" s="146">
        <v>10</v>
      </c>
      <c r="I205" s="146">
        <v>15</v>
      </c>
      <c r="J205" s="146">
        <v>-103</v>
      </c>
      <c r="K205" s="146">
        <v>7565.67</v>
      </c>
    </row>
    <row r="206" spans="1:11">
      <c r="A206" s="165">
        <v>40098.098611111112</v>
      </c>
      <c r="B206" s="166">
        <v>60.007999420166016</v>
      </c>
      <c r="C206" s="167">
        <v>3664.13916015625</v>
      </c>
      <c r="D206" s="146">
        <v>350</v>
      </c>
      <c r="E206" s="146">
        <v>256.3072509765625</v>
      </c>
      <c r="F206" s="146">
        <v>0</v>
      </c>
      <c r="G206" s="146">
        <v>100</v>
      </c>
      <c r="H206" s="146">
        <v>10</v>
      </c>
      <c r="I206" s="146">
        <v>15</v>
      </c>
      <c r="J206" s="146">
        <v>-103</v>
      </c>
      <c r="K206" s="146">
        <v>7566</v>
      </c>
    </row>
    <row r="207" spans="1:11">
      <c r="A207" s="165">
        <v>40098.098645833335</v>
      </c>
      <c r="B207" s="166">
        <v>60.009998321533203</v>
      </c>
      <c r="C207" s="167">
        <v>3664.15869140625</v>
      </c>
      <c r="D207" s="146">
        <v>350</v>
      </c>
      <c r="E207" s="146">
        <v>256.3072509765625</v>
      </c>
      <c r="F207" s="146">
        <v>0</v>
      </c>
      <c r="G207" s="146">
        <v>100.5</v>
      </c>
      <c r="H207" s="146">
        <v>10</v>
      </c>
      <c r="I207" s="146">
        <v>15</v>
      </c>
      <c r="J207" s="146">
        <v>-103</v>
      </c>
      <c r="K207" s="146">
        <v>7566.33</v>
      </c>
    </row>
    <row r="208" spans="1:11">
      <c r="A208" s="165">
        <v>40098.098680555559</v>
      </c>
      <c r="B208" s="166">
        <v>60.019001007080078</v>
      </c>
      <c r="C208" s="167">
        <v>3663.2646484375</v>
      </c>
      <c r="D208" s="146">
        <v>350</v>
      </c>
      <c r="E208" s="146">
        <v>256.3072509765625</v>
      </c>
      <c r="F208" s="146">
        <v>0</v>
      </c>
      <c r="G208" s="146">
        <v>101</v>
      </c>
      <c r="H208" s="146">
        <v>10</v>
      </c>
      <c r="I208" s="146">
        <v>15</v>
      </c>
      <c r="J208" s="146">
        <v>-103</v>
      </c>
      <c r="K208" s="146">
        <v>7566.66</v>
      </c>
    </row>
    <row r="209" spans="1:11">
      <c r="A209" s="165">
        <v>40098.098715277774</v>
      </c>
      <c r="B209" s="166">
        <v>60.022998809814453</v>
      </c>
      <c r="C209" s="167">
        <v>3661.92919921875</v>
      </c>
      <c r="D209" s="146">
        <v>350</v>
      </c>
      <c r="E209" s="146">
        <v>249.08639526367187</v>
      </c>
      <c r="F209" s="146">
        <v>0</v>
      </c>
      <c r="G209" s="146">
        <v>101.5</v>
      </c>
      <c r="H209" s="146">
        <v>10</v>
      </c>
      <c r="I209" s="146">
        <v>15</v>
      </c>
      <c r="J209" s="146">
        <v>-103</v>
      </c>
      <c r="K209" s="146">
        <v>7566.99</v>
      </c>
    </row>
    <row r="210" spans="1:11">
      <c r="A210" s="165">
        <v>40098.098749999997</v>
      </c>
      <c r="B210" s="166">
        <v>60.020000457763672</v>
      </c>
      <c r="C210" s="167">
        <v>3661.51220703125</v>
      </c>
      <c r="D210" s="146">
        <v>350</v>
      </c>
      <c r="E210" s="146">
        <v>249.08639526367187</v>
      </c>
      <c r="F210" s="146">
        <v>0</v>
      </c>
      <c r="G210" s="146">
        <v>102</v>
      </c>
      <c r="H210" s="146">
        <v>10</v>
      </c>
      <c r="I210" s="146">
        <v>15</v>
      </c>
      <c r="J210" s="146">
        <v>-103</v>
      </c>
      <c r="K210" s="146">
        <v>7567.32</v>
      </c>
    </row>
    <row r="211" spans="1:11">
      <c r="A211" s="165">
        <v>40098.09878472222</v>
      </c>
      <c r="B211" s="166">
        <v>60.020999908447266</v>
      </c>
      <c r="C211" s="167">
        <v>3658.661376953125</v>
      </c>
      <c r="D211" s="146">
        <v>350</v>
      </c>
      <c r="E211" s="146">
        <v>249.08639526367187</v>
      </c>
      <c r="F211" s="146">
        <v>0</v>
      </c>
      <c r="G211" s="146">
        <v>102.5</v>
      </c>
      <c r="H211" s="146">
        <v>10</v>
      </c>
      <c r="I211" s="146">
        <v>15</v>
      </c>
      <c r="J211" s="146">
        <v>-103</v>
      </c>
      <c r="K211" s="146">
        <v>7567.65</v>
      </c>
    </row>
    <row r="212" spans="1:11">
      <c r="A212" s="165">
        <v>40098.098819444444</v>
      </c>
      <c r="B212" s="166">
        <v>60.020000457763672</v>
      </c>
      <c r="C212" s="167">
        <v>3656.785400390625</v>
      </c>
      <c r="D212" s="146">
        <v>350</v>
      </c>
      <c r="E212" s="146">
        <v>249.08639526367187</v>
      </c>
      <c r="F212" s="146">
        <v>0</v>
      </c>
      <c r="G212" s="146">
        <v>103</v>
      </c>
      <c r="H212" s="146">
        <v>10</v>
      </c>
      <c r="I212" s="146">
        <v>15</v>
      </c>
      <c r="J212" s="146">
        <v>-103</v>
      </c>
      <c r="K212" s="146">
        <v>7567.98</v>
      </c>
    </row>
    <row r="213" spans="1:11">
      <c r="A213" s="165">
        <v>40098.098854166667</v>
      </c>
      <c r="B213" s="166">
        <v>60.019001007080078</v>
      </c>
      <c r="C213" s="167">
        <v>3658.1259765625</v>
      </c>
      <c r="D213" s="146">
        <v>350</v>
      </c>
      <c r="E213" s="146">
        <v>249.08639526367187</v>
      </c>
      <c r="F213" s="146">
        <v>0</v>
      </c>
      <c r="G213" s="146">
        <v>103.5</v>
      </c>
      <c r="H213" s="146">
        <v>10</v>
      </c>
      <c r="I213" s="146">
        <v>15</v>
      </c>
      <c r="J213" s="146">
        <v>-103</v>
      </c>
      <c r="K213" s="146">
        <v>7568.31</v>
      </c>
    </row>
    <row r="214" spans="1:11">
      <c r="A214" s="165">
        <v>40098.09888888889</v>
      </c>
      <c r="B214" s="166">
        <v>60.021999359130859</v>
      </c>
      <c r="C214" s="167">
        <v>3657.71044921875</v>
      </c>
      <c r="D214" s="146">
        <v>350</v>
      </c>
      <c r="E214" s="146">
        <v>253.74247741699219</v>
      </c>
      <c r="F214" s="146">
        <v>0</v>
      </c>
      <c r="G214" s="146">
        <v>104</v>
      </c>
      <c r="H214" s="146">
        <v>10</v>
      </c>
      <c r="I214" s="146">
        <v>15</v>
      </c>
      <c r="J214" s="146">
        <v>-103</v>
      </c>
      <c r="K214" s="146">
        <v>7568.64</v>
      </c>
    </row>
    <row r="215" spans="1:11">
      <c r="A215" s="165">
        <v>40098.098923611113</v>
      </c>
      <c r="B215" s="166">
        <v>60.025001525878906</v>
      </c>
      <c r="C215" s="167">
        <v>3660.2275390625</v>
      </c>
      <c r="D215" s="146">
        <v>350</v>
      </c>
      <c r="E215" s="146">
        <v>253.74247741699219</v>
      </c>
      <c r="F215" s="146">
        <v>0</v>
      </c>
      <c r="G215" s="146">
        <v>104.5</v>
      </c>
      <c r="H215" s="146">
        <v>10</v>
      </c>
      <c r="I215" s="146">
        <v>15</v>
      </c>
      <c r="J215" s="146">
        <v>-103</v>
      </c>
      <c r="K215" s="146">
        <v>7568.97</v>
      </c>
    </row>
    <row r="216" spans="1:11">
      <c r="A216" s="165">
        <v>40098.098958333336</v>
      </c>
      <c r="B216" s="166">
        <v>60.0260009765625</v>
      </c>
      <c r="C216" s="167">
        <v>3659.2236328125</v>
      </c>
      <c r="D216" s="146">
        <v>350</v>
      </c>
      <c r="E216" s="146">
        <v>253.74247741699219</v>
      </c>
      <c r="F216" s="146">
        <v>0</v>
      </c>
      <c r="G216" s="146">
        <v>105</v>
      </c>
      <c r="H216" s="146">
        <v>10</v>
      </c>
      <c r="I216" s="146">
        <v>15</v>
      </c>
      <c r="J216" s="146">
        <v>-103</v>
      </c>
      <c r="K216" s="146">
        <v>7569.3</v>
      </c>
    </row>
    <row r="217" spans="1:11">
      <c r="A217" s="165">
        <v>40098.098993055559</v>
      </c>
      <c r="B217" s="166">
        <v>60.020000457763672</v>
      </c>
      <c r="C217" s="167">
        <v>3658.668701171875</v>
      </c>
      <c r="D217" s="146">
        <v>350</v>
      </c>
      <c r="E217" s="146">
        <v>253.74247741699219</v>
      </c>
      <c r="F217" s="146">
        <v>0</v>
      </c>
      <c r="G217" s="146">
        <v>105.5</v>
      </c>
      <c r="H217" s="146">
        <v>10</v>
      </c>
      <c r="I217" s="146">
        <v>15</v>
      </c>
      <c r="J217" s="146">
        <v>-103</v>
      </c>
      <c r="K217" s="146">
        <v>7569.63</v>
      </c>
    </row>
    <row r="218" spans="1:11">
      <c r="A218" s="165">
        <v>40098.099027777775</v>
      </c>
      <c r="B218" s="166">
        <v>60.018001556396484</v>
      </c>
      <c r="C218" s="167">
        <v>3658.154541015625</v>
      </c>
      <c r="D218" s="146">
        <v>350</v>
      </c>
      <c r="E218" s="146">
        <v>253.74247741699219</v>
      </c>
      <c r="F218" s="146">
        <v>0</v>
      </c>
      <c r="G218" s="146">
        <v>106</v>
      </c>
      <c r="H218" s="146">
        <v>10</v>
      </c>
      <c r="I218" s="146">
        <v>15</v>
      </c>
      <c r="J218" s="146">
        <v>-103</v>
      </c>
      <c r="K218" s="146">
        <v>7569.96</v>
      </c>
    </row>
    <row r="219" spans="1:11">
      <c r="A219" s="165">
        <v>40098.099062499998</v>
      </c>
      <c r="B219" s="166">
        <v>60.018001556396484</v>
      </c>
      <c r="C219" s="167">
        <v>3659.777587890625</v>
      </c>
      <c r="D219" s="146">
        <v>350</v>
      </c>
      <c r="E219" s="146">
        <v>257.42120361328125</v>
      </c>
      <c r="F219" s="146">
        <v>0</v>
      </c>
      <c r="G219" s="146">
        <v>106.5</v>
      </c>
      <c r="H219" s="146">
        <v>10</v>
      </c>
      <c r="I219" s="146">
        <v>15</v>
      </c>
      <c r="J219" s="146">
        <v>-103</v>
      </c>
      <c r="K219" s="146">
        <v>7570.29</v>
      </c>
    </row>
    <row r="220" spans="1:11">
      <c r="A220" s="165">
        <v>40098.099097222221</v>
      </c>
      <c r="B220" s="166">
        <v>60.019001007080078</v>
      </c>
      <c r="C220" s="167">
        <v>3660.819580078125</v>
      </c>
      <c r="D220" s="146">
        <v>350</v>
      </c>
      <c r="E220" s="146">
        <v>257.42120361328125</v>
      </c>
      <c r="F220" s="146">
        <v>0</v>
      </c>
      <c r="G220" s="146">
        <v>107</v>
      </c>
      <c r="H220" s="146">
        <v>10</v>
      </c>
      <c r="I220" s="146">
        <v>15</v>
      </c>
      <c r="J220" s="146">
        <v>-103</v>
      </c>
      <c r="K220" s="146">
        <v>7570.62</v>
      </c>
    </row>
    <row r="221" spans="1:11">
      <c r="A221" s="165">
        <v>40098.099131944444</v>
      </c>
      <c r="B221" s="166">
        <v>60.019001007080078</v>
      </c>
      <c r="C221" s="167">
        <v>3662.38720703125</v>
      </c>
      <c r="D221" s="146">
        <v>350</v>
      </c>
      <c r="E221" s="146">
        <v>257.42120361328125</v>
      </c>
      <c r="F221" s="146">
        <v>0</v>
      </c>
      <c r="G221" s="146">
        <v>107.5</v>
      </c>
      <c r="H221" s="146">
        <v>10</v>
      </c>
      <c r="I221" s="146">
        <v>15</v>
      </c>
      <c r="J221" s="146">
        <v>-103</v>
      </c>
      <c r="K221" s="146">
        <v>7570.95</v>
      </c>
    </row>
    <row r="222" spans="1:11">
      <c r="A222" s="165">
        <v>40098.099166666667</v>
      </c>
      <c r="B222" s="166">
        <v>60.021999359130859</v>
      </c>
      <c r="C222" s="167">
        <v>3662.078857421875</v>
      </c>
      <c r="D222" s="146">
        <v>350</v>
      </c>
      <c r="E222" s="146">
        <v>257.42120361328125</v>
      </c>
      <c r="F222" s="146">
        <v>0</v>
      </c>
      <c r="G222" s="146">
        <v>108</v>
      </c>
      <c r="H222" s="146">
        <v>10</v>
      </c>
      <c r="I222" s="146">
        <v>15</v>
      </c>
      <c r="J222" s="146">
        <v>-103</v>
      </c>
      <c r="K222" s="146">
        <v>7571.28</v>
      </c>
    </row>
    <row r="223" spans="1:11">
      <c r="A223" s="165">
        <v>40098.09920138889</v>
      </c>
      <c r="B223" s="166">
        <v>60.021999359130859</v>
      </c>
      <c r="C223" s="167">
        <v>3662.67822265625</v>
      </c>
      <c r="D223" s="146">
        <v>350</v>
      </c>
      <c r="E223" s="146">
        <v>257.42120361328125</v>
      </c>
      <c r="F223" s="146">
        <v>0</v>
      </c>
      <c r="G223" s="146">
        <v>108.5</v>
      </c>
      <c r="H223" s="146">
        <v>10</v>
      </c>
      <c r="I223" s="146">
        <v>15</v>
      </c>
      <c r="J223" s="146">
        <v>-103</v>
      </c>
      <c r="K223" s="146">
        <v>7571.61</v>
      </c>
    </row>
    <row r="224" spans="1:11">
      <c r="A224" s="165">
        <v>40098.099236111113</v>
      </c>
      <c r="B224" s="166">
        <v>60.020000457763672</v>
      </c>
      <c r="C224" s="167">
        <v>3663.57666015625</v>
      </c>
      <c r="D224" s="146">
        <v>350</v>
      </c>
      <c r="E224" s="146">
        <v>261.73822021484375</v>
      </c>
      <c r="F224" s="146">
        <v>0</v>
      </c>
      <c r="G224" s="146">
        <v>109</v>
      </c>
      <c r="H224" s="146">
        <v>10</v>
      </c>
      <c r="I224" s="146">
        <v>15</v>
      </c>
      <c r="J224" s="146">
        <v>-103</v>
      </c>
      <c r="K224" s="146">
        <v>7571.94</v>
      </c>
    </row>
    <row r="225" spans="1:11">
      <c r="A225" s="165">
        <v>40098.099270833336</v>
      </c>
      <c r="B225" s="166">
        <v>60.020000457763672</v>
      </c>
      <c r="C225" s="167">
        <v>3662.959228515625</v>
      </c>
      <c r="D225" s="146">
        <v>350</v>
      </c>
      <c r="E225" s="146">
        <v>261.73822021484375</v>
      </c>
      <c r="F225" s="146">
        <v>0</v>
      </c>
      <c r="G225" s="146">
        <v>109.5</v>
      </c>
      <c r="H225" s="146">
        <v>10</v>
      </c>
      <c r="I225" s="146">
        <v>15</v>
      </c>
      <c r="J225" s="146">
        <v>-103</v>
      </c>
      <c r="K225" s="146">
        <v>7572.27</v>
      </c>
    </row>
    <row r="226" spans="1:11">
      <c r="A226" s="165">
        <v>40098.099305555559</v>
      </c>
      <c r="B226" s="166">
        <v>60.020000457763672</v>
      </c>
      <c r="C226" s="167">
        <v>3662.552490234375</v>
      </c>
      <c r="D226" s="146">
        <v>350</v>
      </c>
      <c r="E226" s="146">
        <v>261.73822021484375</v>
      </c>
      <c r="F226" s="146">
        <v>0</v>
      </c>
      <c r="G226" s="146">
        <v>110</v>
      </c>
      <c r="H226" s="146">
        <v>10</v>
      </c>
      <c r="I226" s="146">
        <v>15</v>
      </c>
      <c r="J226" s="146">
        <v>-103</v>
      </c>
      <c r="K226" s="146">
        <v>7572.6</v>
      </c>
    </row>
    <row r="227" spans="1:11">
      <c r="A227" s="165">
        <v>40098.099340277775</v>
      </c>
      <c r="B227" s="166">
        <v>60.020000457763672</v>
      </c>
      <c r="C227" s="167">
        <v>3663.6005859375</v>
      </c>
      <c r="D227" s="146">
        <v>350</v>
      </c>
      <c r="E227" s="146">
        <v>261.73822021484375</v>
      </c>
      <c r="F227" s="146">
        <v>0</v>
      </c>
      <c r="G227" s="146">
        <v>110.5</v>
      </c>
      <c r="H227" s="146">
        <v>10</v>
      </c>
      <c r="I227" s="146">
        <v>15</v>
      </c>
      <c r="J227" s="146">
        <v>-103</v>
      </c>
      <c r="K227" s="146">
        <v>7572.93</v>
      </c>
    </row>
    <row r="228" spans="1:11">
      <c r="A228" s="165">
        <v>40098.099374999998</v>
      </c>
      <c r="B228" s="166">
        <v>60.020999908447266</v>
      </c>
      <c r="C228" s="167">
        <v>3663.90966796875</v>
      </c>
      <c r="D228" s="146">
        <v>350</v>
      </c>
      <c r="E228" s="146">
        <v>261.73822021484375</v>
      </c>
      <c r="F228" s="146">
        <v>0</v>
      </c>
      <c r="G228" s="146">
        <v>111</v>
      </c>
      <c r="H228" s="146">
        <v>10</v>
      </c>
      <c r="I228" s="146">
        <v>15</v>
      </c>
      <c r="J228" s="146">
        <v>-103</v>
      </c>
      <c r="K228" s="146">
        <v>7573.26</v>
      </c>
    </row>
    <row r="229" spans="1:11">
      <c r="A229" s="165">
        <v>40098.099409722221</v>
      </c>
      <c r="B229" s="166">
        <v>60.018001556396484</v>
      </c>
      <c r="C229" s="167">
        <v>3662.791259765625</v>
      </c>
      <c r="D229" s="146">
        <v>350</v>
      </c>
      <c r="E229" s="146">
        <v>271.8759765625</v>
      </c>
      <c r="F229" s="146">
        <v>0</v>
      </c>
      <c r="G229" s="146">
        <v>111.5</v>
      </c>
      <c r="H229" s="146">
        <v>10</v>
      </c>
      <c r="I229" s="146">
        <v>15</v>
      </c>
      <c r="J229" s="146">
        <v>-103</v>
      </c>
      <c r="K229" s="146">
        <v>7573.59</v>
      </c>
    </row>
    <row r="230" spans="1:11">
      <c r="A230" s="165">
        <v>40098.099444444444</v>
      </c>
      <c r="B230" s="166">
        <v>60.013999938964844</v>
      </c>
      <c r="C230" s="167">
        <v>3663.395751953125</v>
      </c>
      <c r="D230" s="146">
        <v>350</v>
      </c>
      <c r="E230" s="146">
        <v>271.8759765625</v>
      </c>
      <c r="F230" s="146">
        <v>0</v>
      </c>
      <c r="G230" s="146">
        <v>112</v>
      </c>
      <c r="H230" s="146">
        <v>10</v>
      </c>
      <c r="I230" s="146">
        <v>15</v>
      </c>
      <c r="J230" s="146">
        <v>-103</v>
      </c>
      <c r="K230" s="146">
        <v>7573.92</v>
      </c>
    </row>
    <row r="231" spans="1:11">
      <c r="A231" s="165">
        <v>40098.099479166667</v>
      </c>
      <c r="B231" s="166">
        <v>60.013999938964844</v>
      </c>
      <c r="C231" s="167">
        <v>3664.3154296875</v>
      </c>
      <c r="D231" s="146">
        <v>350</v>
      </c>
      <c r="E231" s="146">
        <v>271.8759765625</v>
      </c>
      <c r="F231" s="146">
        <v>0</v>
      </c>
      <c r="G231" s="146">
        <v>112.5</v>
      </c>
      <c r="H231" s="146">
        <v>10</v>
      </c>
      <c r="I231" s="146">
        <v>15</v>
      </c>
      <c r="J231" s="146">
        <v>-103</v>
      </c>
      <c r="K231" s="146">
        <v>7574.25</v>
      </c>
    </row>
    <row r="232" spans="1:11">
      <c r="A232" s="165">
        <v>40098.09951388889</v>
      </c>
      <c r="B232" s="166">
        <v>60.01300048828125</v>
      </c>
      <c r="C232" s="167">
        <v>3665.31298828125</v>
      </c>
      <c r="D232" s="146">
        <v>350</v>
      </c>
      <c r="E232" s="146">
        <v>271.8759765625</v>
      </c>
      <c r="F232" s="146">
        <v>0</v>
      </c>
      <c r="G232" s="146">
        <v>113</v>
      </c>
      <c r="H232" s="146">
        <v>10</v>
      </c>
      <c r="I232" s="146">
        <v>15</v>
      </c>
      <c r="J232" s="146">
        <v>-103</v>
      </c>
      <c r="K232" s="146">
        <v>7574.58</v>
      </c>
    </row>
    <row r="233" spans="1:11">
      <c r="A233" s="165">
        <v>40098.099548611113</v>
      </c>
      <c r="B233" s="166">
        <v>60.009998321533203</v>
      </c>
      <c r="C233" s="167">
        <v>3666.14111328125</v>
      </c>
      <c r="D233" s="146">
        <v>350</v>
      </c>
      <c r="E233" s="146">
        <v>271.8759765625</v>
      </c>
      <c r="F233" s="146">
        <v>0</v>
      </c>
      <c r="G233" s="146">
        <v>113.5</v>
      </c>
      <c r="H233" s="146">
        <v>10</v>
      </c>
      <c r="I233" s="146">
        <v>15</v>
      </c>
      <c r="J233" s="146">
        <v>-103</v>
      </c>
      <c r="K233" s="146">
        <v>7574.91</v>
      </c>
    </row>
    <row r="234" spans="1:11">
      <c r="A234" s="165">
        <v>40098.099583333336</v>
      </c>
      <c r="B234" s="166">
        <v>60.011001586914063</v>
      </c>
      <c r="C234" s="167">
        <v>3666.725830078125</v>
      </c>
      <c r="D234" s="146">
        <v>350</v>
      </c>
      <c r="E234" s="146">
        <v>262.073486328125</v>
      </c>
      <c r="F234" s="146">
        <v>0</v>
      </c>
      <c r="G234" s="146">
        <v>114</v>
      </c>
      <c r="H234" s="146">
        <v>10</v>
      </c>
      <c r="I234" s="146">
        <v>15</v>
      </c>
      <c r="J234" s="146">
        <v>-103</v>
      </c>
      <c r="K234" s="146">
        <v>7575.24</v>
      </c>
    </row>
    <row r="235" spans="1:11">
      <c r="A235" s="165">
        <v>40098.099618055552</v>
      </c>
      <c r="B235" s="166">
        <v>60.011001586914063</v>
      </c>
      <c r="C235" s="167">
        <v>3667.54541015625</v>
      </c>
      <c r="D235" s="146">
        <v>350</v>
      </c>
      <c r="E235" s="146">
        <v>262.073486328125</v>
      </c>
      <c r="F235" s="146">
        <v>0</v>
      </c>
      <c r="G235" s="146">
        <v>114.5</v>
      </c>
      <c r="H235" s="146">
        <v>10</v>
      </c>
      <c r="I235" s="146">
        <v>15</v>
      </c>
      <c r="J235" s="146">
        <v>-103</v>
      </c>
      <c r="K235" s="146">
        <v>7575.57</v>
      </c>
    </row>
    <row r="236" spans="1:11">
      <c r="A236" s="165">
        <v>40098.099652777775</v>
      </c>
      <c r="B236" s="166">
        <v>60.012001037597656</v>
      </c>
      <c r="C236" s="167">
        <v>3666.688232421875</v>
      </c>
      <c r="D236" s="146">
        <v>350</v>
      </c>
      <c r="E236" s="146">
        <v>262.073486328125</v>
      </c>
      <c r="F236" s="146">
        <v>0</v>
      </c>
      <c r="G236" s="146">
        <v>115</v>
      </c>
      <c r="H236" s="146">
        <v>10</v>
      </c>
      <c r="I236" s="146">
        <v>15</v>
      </c>
      <c r="J236" s="146">
        <v>-103</v>
      </c>
      <c r="K236" s="146">
        <v>7575.9</v>
      </c>
    </row>
    <row r="237" spans="1:11">
      <c r="A237" s="165">
        <v>40098.099687499998</v>
      </c>
      <c r="B237" s="166">
        <v>60.008998870849609</v>
      </c>
      <c r="C237" s="167">
        <v>3666.71044921875</v>
      </c>
      <c r="D237" s="146">
        <v>350</v>
      </c>
      <c r="E237" s="146">
        <v>262.073486328125</v>
      </c>
      <c r="F237" s="146">
        <v>0</v>
      </c>
      <c r="G237" s="146">
        <v>115.5</v>
      </c>
      <c r="H237" s="146">
        <v>10</v>
      </c>
      <c r="I237" s="146">
        <v>15</v>
      </c>
      <c r="J237" s="146">
        <v>-103</v>
      </c>
      <c r="K237" s="146">
        <v>7576.23</v>
      </c>
    </row>
    <row r="238" spans="1:11">
      <c r="A238" s="165">
        <v>40098.099722222221</v>
      </c>
      <c r="B238" s="166">
        <v>60.008998870849609</v>
      </c>
      <c r="C238" s="167">
        <v>3667.696044921875</v>
      </c>
      <c r="D238" s="146">
        <v>350</v>
      </c>
      <c r="E238" s="146">
        <v>262.073486328125</v>
      </c>
      <c r="F238" s="146">
        <v>0</v>
      </c>
      <c r="G238" s="146">
        <v>116</v>
      </c>
      <c r="H238" s="146">
        <v>10</v>
      </c>
      <c r="I238" s="146">
        <v>15</v>
      </c>
      <c r="J238" s="146">
        <v>-103</v>
      </c>
      <c r="K238" s="146">
        <v>7576.56</v>
      </c>
    </row>
    <row r="239" spans="1:11">
      <c r="A239" s="165">
        <v>40098.099756944444</v>
      </c>
      <c r="B239" s="166">
        <v>60.008998870849609</v>
      </c>
      <c r="C239" s="167">
        <v>3667.04296875</v>
      </c>
      <c r="D239" s="146">
        <v>350</v>
      </c>
      <c r="E239" s="146">
        <v>260.36441040039062</v>
      </c>
      <c r="F239" s="146">
        <v>0</v>
      </c>
      <c r="G239" s="146">
        <v>116.5</v>
      </c>
      <c r="H239" s="146">
        <v>10</v>
      </c>
      <c r="I239" s="146">
        <v>15</v>
      </c>
      <c r="J239" s="146">
        <v>-103</v>
      </c>
      <c r="K239" s="146">
        <v>7576.89</v>
      </c>
    </row>
    <row r="240" spans="1:11">
      <c r="A240" s="165">
        <v>40098.099791666667</v>
      </c>
      <c r="B240" s="166">
        <v>60.001998901367188</v>
      </c>
      <c r="C240" s="167">
        <v>3666.62353515625</v>
      </c>
      <c r="D240" s="146">
        <v>350</v>
      </c>
      <c r="E240" s="146">
        <v>260.36441040039062</v>
      </c>
      <c r="F240" s="146">
        <v>0</v>
      </c>
      <c r="G240" s="146">
        <v>117</v>
      </c>
      <c r="H240" s="146">
        <v>10</v>
      </c>
      <c r="I240" s="146">
        <v>15</v>
      </c>
      <c r="J240" s="146">
        <v>-103</v>
      </c>
      <c r="K240" s="146">
        <v>7577.22</v>
      </c>
    </row>
    <row r="241" spans="1:11">
      <c r="A241" s="165">
        <v>40098.099826388891</v>
      </c>
      <c r="B241" s="166">
        <v>59.999000549316406</v>
      </c>
      <c r="C241" s="167">
        <v>3665.879638671875</v>
      </c>
      <c r="D241" s="146">
        <v>350</v>
      </c>
      <c r="E241" s="146">
        <v>260.36441040039062</v>
      </c>
      <c r="F241" s="146">
        <v>0</v>
      </c>
      <c r="G241" s="146">
        <v>117.5</v>
      </c>
      <c r="H241" s="146">
        <v>10</v>
      </c>
      <c r="I241" s="146">
        <v>15</v>
      </c>
      <c r="J241" s="146">
        <v>-103</v>
      </c>
      <c r="K241" s="146">
        <v>7577.55</v>
      </c>
    </row>
    <row r="242" spans="1:11">
      <c r="A242" s="165">
        <v>40098.099861111114</v>
      </c>
      <c r="B242" s="166">
        <v>59.994998931884766</v>
      </c>
      <c r="C242" s="167">
        <v>3665.4033203125</v>
      </c>
      <c r="D242" s="146">
        <v>350</v>
      </c>
      <c r="E242" s="146">
        <v>260.36441040039062</v>
      </c>
      <c r="F242" s="146">
        <v>0</v>
      </c>
      <c r="G242" s="146">
        <v>118</v>
      </c>
      <c r="H242" s="146">
        <v>10</v>
      </c>
      <c r="I242" s="146">
        <v>15</v>
      </c>
      <c r="J242" s="146">
        <v>-103</v>
      </c>
      <c r="K242" s="146">
        <v>7577.88</v>
      </c>
    </row>
    <row r="243" spans="1:11">
      <c r="A243" s="165">
        <v>40098.099895833337</v>
      </c>
      <c r="B243" s="166">
        <v>59.997001647949219</v>
      </c>
      <c r="C243" s="167">
        <v>3665.6796875</v>
      </c>
      <c r="D243" s="146">
        <v>350</v>
      </c>
      <c r="E243" s="146">
        <v>260.36441040039062</v>
      </c>
      <c r="F243" s="146">
        <v>0</v>
      </c>
      <c r="G243" s="146">
        <v>118.5</v>
      </c>
      <c r="H243" s="146">
        <v>10</v>
      </c>
      <c r="I243" s="146">
        <v>15</v>
      </c>
      <c r="J243" s="146">
        <v>-103</v>
      </c>
      <c r="K243" s="146">
        <v>7578.21</v>
      </c>
    </row>
    <row r="244" spans="1:11">
      <c r="A244" s="165">
        <v>40098.099930555552</v>
      </c>
      <c r="B244" s="166">
        <v>59.998001098632813</v>
      </c>
      <c r="C244" s="167">
        <v>3665.35205078125</v>
      </c>
      <c r="D244" s="146">
        <v>350</v>
      </c>
      <c r="E244" s="146">
        <v>352.64437866210937</v>
      </c>
      <c r="F244" s="146">
        <v>0</v>
      </c>
      <c r="G244" s="146">
        <v>119</v>
      </c>
      <c r="H244" s="146">
        <v>10</v>
      </c>
      <c r="I244" s="146">
        <v>15</v>
      </c>
      <c r="J244" s="146">
        <v>-103</v>
      </c>
      <c r="K244" s="146">
        <v>7578.54</v>
      </c>
    </row>
    <row r="245" spans="1:11">
      <c r="A245" s="165">
        <v>40098.099965277775</v>
      </c>
      <c r="B245" s="166">
        <v>59.998001098632813</v>
      </c>
      <c r="C245" s="167">
        <v>3665.06494140625</v>
      </c>
      <c r="D245" s="146">
        <v>350</v>
      </c>
      <c r="E245" s="146">
        <v>352.64437866210937</v>
      </c>
      <c r="F245" s="146">
        <v>0</v>
      </c>
      <c r="G245" s="146">
        <v>119.5</v>
      </c>
      <c r="H245" s="146">
        <v>10</v>
      </c>
      <c r="I245" s="146">
        <v>15</v>
      </c>
      <c r="J245" s="146">
        <v>-103</v>
      </c>
      <c r="K245" s="146">
        <v>7578.87</v>
      </c>
    </row>
    <row r="246" spans="1:11">
      <c r="A246" s="165">
        <v>40098.1</v>
      </c>
      <c r="B246" s="166">
        <v>59.994998931884766</v>
      </c>
      <c r="C246" s="167">
        <v>3666.13330078125</v>
      </c>
      <c r="D246" s="146">
        <v>350</v>
      </c>
      <c r="E246" s="146">
        <v>352.64437866210937</v>
      </c>
      <c r="F246" s="146">
        <v>0</v>
      </c>
      <c r="G246" s="146">
        <v>120</v>
      </c>
      <c r="H246" s="146">
        <v>10</v>
      </c>
      <c r="I246" s="146">
        <v>15</v>
      </c>
      <c r="J246" s="146">
        <v>-103</v>
      </c>
      <c r="K246" s="146">
        <v>7579.2</v>
      </c>
    </row>
    <row r="247" spans="1:11">
      <c r="A247" s="165">
        <v>40098.100034722222</v>
      </c>
      <c r="B247" s="166">
        <v>59.994998931884766</v>
      </c>
      <c r="C247" s="167">
        <v>3666.734619140625</v>
      </c>
      <c r="D247" s="146">
        <v>350</v>
      </c>
      <c r="E247" s="146">
        <v>352.64437866210937</v>
      </c>
      <c r="F247" s="146">
        <v>0</v>
      </c>
      <c r="G247" s="146">
        <v>120.5</v>
      </c>
      <c r="H247" s="146">
        <v>10</v>
      </c>
      <c r="I247" s="146">
        <v>15</v>
      </c>
      <c r="J247" s="146">
        <v>-103</v>
      </c>
      <c r="K247" s="146">
        <v>7579.53</v>
      </c>
    </row>
    <row r="248" spans="1:11">
      <c r="A248" s="165">
        <v>40098.100069444445</v>
      </c>
      <c r="B248" s="166">
        <v>59.993000030517578</v>
      </c>
      <c r="C248" s="167">
        <v>3667.083984375</v>
      </c>
      <c r="D248" s="146">
        <v>350</v>
      </c>
      <c r="E248" s="146">
        <v>352.64437866210937</v>
      </c>
      <c r="F248" s="146">
        <v>0</v>
      </c>
      <c r="G248" s="146">
        <v>121</v>
      </c>
      <c r="H248" s="146">
        <v>10</v>
      </c>
      <c r="I248" s="146">
        <v>15</v>
      </c>
      <c r="J248" s="146">
        <v>-103</v>
      </c>
      <c r="K248" s="146">
        <v>7579.86</v>
      </c>
    </row>
    <row r="249" spans="1:11">
      <c r="A249" s="165">
        <v>40098.100104166668</v>
      </c>
      <c r="B249" s="166">
        <v>59.987998962402344</v>
      </c>
      <c r="C249" s="167">
        <v>3667.336669921875</v>
      </c>
      <c r="D249" s="146">
        <v>350</v>
      </c>
      <c r="E249" s="146">
        <v>354.89566040039062</v>
      </c>
      <c r="F249" s="146">
        <v>0</v>
      </c>
      <c r="G249" s="146">
        <v>121.5</v>
      </c>
      <c r="H249" s="146">
        <v>10</v>
      </c>
      <c r="I249" s="146">
        <v>15</v>
      </c>
      <c r="J249" s="146">
        <v>-103</v>
      </c>
      <c r="K249" s="146">
        <v>7580.19</v>
      </c>
    </row>
    <row r="250" spans="1:11">
      <c r="A250" s="165">
        <v>40098.100138888891</v>
      </c>
      <c r="B250" s="166">
        <v>59.981998443603516</v>
      </c>
      <c r="C250" s="167">
        <v>3667.853271484375</v>
      </c>
      <c r="D250" s="146">
        <v>350</v>
      </c>
      <c r="E250" s="146">
        <v>354.89566040039062</v>
      </c>
      <c r="F250" s="146">
        <v>0</v>
      </c>
      <c r="G250" s="146">
        <v>122</v>
      </c>
      <c r="H250" s="146">
        <v>10</v>
      </c>
      <c r="I250" s="146">
        <v>15</v>
      </c>
      <c r="J250" s="146">
        <v>-103</v>
      </c>
      <c r="K250" s="146">
        <v>7580.52</v>
      </c>
    </row>
    <row r="251" spans="1:11">
      <c r="A251" s="165">
        <v>40098.100173611114</v>
      </c>
      <c r="B251" s="166">
        <v>59.981998443603516</v>
      </c>
      <c r="C251" s="167">
        <v>3668.69091796875</v>
      </c>
      <c r="D251" s="146">
        <v>350</v>
      </c>
      <c r="E251" s="146">
        <v>354.89566040039062</v>
      </c>
      <c r="F251" s="146">
        <v>0</v>
      </c>
      <c r="G251" s="146">
        <v>122.5</v>
      </c>
      <c r="H251" s="146">
        <v>10</v>
      </c>
      <c r="I251" s="146">
        <v>15</v>
      </c>
      <c r="J251" s="146">
        <v>-103</v>
      </c>
      <c r="K251" s="146">
        <v>7580.85</v>
      </c>
    </row>
    <row r="252" spans="1:11">
      <c r="A252" s="165">
        <v>40098.100208333337</v>
      </c>
      <c r="B252" s="166">
        <v>59.981998443603516</v>
      </c>
      <c r="C252" s="167">
        <v>3669.399169921875</v>
      </c>
      <c r="D252" s="146">
        <v>350</v>
      </c>
      <c r="E252" s="146">
        <v>354.89566040039062</v>
      </c>
      <c r="F252" s="146">
        <v>0</v>
      </c>
      <c r="G252" s="146">
        <v>123</v>
      </c>
      <c r="H252" s="146">
        <v>10</v>
      </c>
      <c r="I252" s="146">
        <v>15</v>
      </c>
      <c r="J252" s="146">
        <v>-103</v>
      </c>
      <c r="K252" s="146">
        <v>7581.18</v>
      </c>
    </row>
    <row r="253" spans="1:11">
      <c r="A253" s="165">
        <v>40098.100243055553</v>
      </c>
      <c r="B253" s="166">
        <v>59.984001159667969</v>
      </c>
      <c r="C253" s="167">
        <v>3671.22802734375</v>
      </c>
      <c r="D253" s="146">
        <v>350</v>
      </c>
      <c r="E253" s="146">
        <v>354.89566040039062</v>
      </c>
      <c r="F253" s="146">
        <v>0</v>
      </c>
      <c r="G253" s="146">
        <v>123.5</v>
      </c>
      <c r="H253" s="146">
        <v>10</v>
      </c>
      <c r="I253" s="146">
        <v>15</v>
      </c>
      <c r="J253" s="146">
        <v>-103</v>
      </c>
      <c r="K253" s="146">
        <v>7581.51</v>
      </c>
    </row>
    <row r="254" spans="1:11">
      <c r="A254" s="165">
        <v>40098.100277777776</v>
      </c>
      <c r="B254" s="166">
        <v>59.978000640869141</v>
      </c>
      <c r="C254" s="167">
        <v>3670.25</v>
      </c>
      <c r="D254" s="146">
        <v>350</v>
      </c>
      <c r="E254" s="146">
        <v>340.4693603515625</v>
      </c>
      <c r="F254" s="146">
        <v>0</v>
      </c>
      <c r="G254" s="146">
        <v>124</v>
      </c>
      <c r="H254" s="146">
        <v>10</v>
      </c>
      <c r="I254" s="146">
        <v>15</v>
      </c>
      <c r="J254" s="146">
        <v>-103</v>
      </c>
      <c r="K254" s="146">
        <v>7581.84</v>
      </c>
    </row>
    <row r="255" spans="1:11">
      <c r="A255" s="165">
        <v>40098.100312499999</v>
      </c>
      <c r="B255" s="166">
        <v>59.978000640869141</v>
      </c>
      <c r="C255" s="167">
        <v>3671.548828125</v>
      </c>
      <c r="D255" s="146">
        <v>350</v>
      </c>
      <c r="E255" s="146">
        <v>340.4693603515625</v>
      </c>
      <c r="F255" s="146">
        <v>0</v>
      </c>
      <c r="G255" s="146">
        <v>124.5</v>
      </c>
      <c r="H255" s="146">
        <v>10</v>
      </c>
      <c r="I255" s="146">
        <v>15</v>
      </c>
      <c r="J255" s="146">
        <v>-103</v>
      </c>
      <c r="K255" s="146">
        <v>7582.17</v>
      </c>
    </row>
    <row r="256" spans="1:11">
      <c r="A256" s="165">
        <v>40098.100347222222</v>
      </c>
      <c r="B256" s="166">
        <v>59.974998474121094</v>
      </c>
      <c r="C256" s="167">
        <v>3673.2431640625</v>
      </c>
      <c r="D256" s="146">
        <v>350</v>
      </c>
      <c r="E256" s="146">
        <v>340.4693603515625</v>
      </c>
      <c r="F256" s="146">
        <v>0</v>
      </c>
      <c r="G256" s="146">
        <v>125</v>
      </c>
      <c r="H256" s="146">
        <v>10</v>
      </c>
      <c r="I256" s="146">
        <v>15</v>
      </c>
      <c r="J256" s="146">
        <v>-103</v>
      </c>
      <c r="K256" s="146">
        <v>7582.5</v>
      </c>
    </row>
    <row r="257" spans="1:11">
      <c r="A257" s="165">
        <v>40098.100381944445</v>
      </c>
      <c r="B257" s="166">
        <v>59.9739990234375</v>
      </c>
      <c r="C257" s="167">
        <v>3675.824462890625</v>
      </c>
      <c r="D257" s="146">
        <v>350</v>
      </c>
      <c r="E257" s="146">
        <v>340.4693603515625</v>
      </c>
      <c r="F257" s="146">
        <v>0</v>
      </c>
      <c r="G257" s="146">
        <v>125.5</v>
      </c>
      <c r="H257" s="146">
        <v>10</v>
      </c>
      <c r="I257" s="146">
        <v>15</v>
      </c>
      <c r="J257" s="146">
        <v>-103</v>
      </c>
      <c r="K257" s="146">
        <v>7582.83</v>
      </c>
    </row>
    <row r="258" spans="1:11">
      <c r="A258" s="165">
        <v>40098.100416666668</v>
      </c>
      <c r="B258" s="166">
        <v>59.979000091552734</v>
      </c>
      <c r="C258" s="167">
        <v>3676.418212890625</v>
      </c>
      <c r="D258" s="146">
        <v>350</v>
      </c>
      <c r="E258" s="146">
        <v>340.4693603515625</v>
      </c>
      <c r="F258" s="146">
        <v>0</v>
      </c>
      <c r="G258" s="146">
        <v>126</v>
      </c>
      <c r="H258" s="146">
        <v>10</v>
      </c>
      <c r="I258" s="146">
        <v>15</v>
      </c>
      <c r="J258" s="146">
        <v>-103</v>
      </c>
      <c r="K258" s="146">
        <v>7583.16</v>
      </c>
    </row>
    <row r="259" spans="1:11">
      <c r="A259" s="165">
        <v>40098.100451388891</v>
      </c>
      <c r="B259" s="166">
        <v>59.979999542236328</v>
      </c>
      <c r="C259" s="167">
        <v>3674.637451171875</v>
      </c>
      <c r="D259" s="146">
        <v>350</v>
      </c>
      <c r="E259" s="146">
        <v>337.64291381835937</v>
      </c>
      <c r="F259" s="146">
        <v>0</v>
      </c>
      <c r="G259" s="146">
        <v>126.5</v>
      </c>
      <c r="H259" s="146">
        <v>10</v>
      </c>
      <c r="I259" s="146">
        <v>15</v>
      </c>
      <c r="J259" s="146">
        <v>-103</v>
      </c>
      <c r="K259" s="146">
        <v>7583.49</v>
      </c>
    </row>
    <row r="260" spans="1:11">
      <c r="A260" s="165">
        <v>40098.100486111114</v>
      </c>
      <c r="B260" s="166">
        <v>59.979999542236328</v>
      </c>
      <c r="C260" s="167">
        <v>3675.328857421875</v>
      </c>
      <c r="D260" s="146">
        <v>350</v>
      </c>
      <c r="E260" s="146">
        <v>337.64291381835937</v>
      </c>
      <c r="F260" s="146">
        <v>0</v>
      </c>
      <c r="G260" s="146">
        <v>127</v>
      </c>
      <c r="H260" s="146">
        <v>10</v>
      </c>
      <c r="I260" s="146">
        <v>15</v>
      </c>
      <c r="J260" s="146">
        <v>-103</v>
      </c>
      <c r="K260" s="146">
        <v>7583.82</v>
      </c>
    </row>
    <row r="261" spans="1:11">
      <c r="A261" s="165">
        <v>40098.10052083333</v>
      </c>
      <c r="B261" s="166">
        <v>59.984001159667969</v>
      </c>
      <c r="C261" s="167">
        <v>3674.76806640625</v>
      </c>
      <c r="D261" s="146">
        <v>350</v>
      </c>
      <c r="E261" s="146">
        <v>337.64291381835937</v>
      </c>
      <c r="F261" s="146">
        <v>0</v>
      </c>
      <c r="G261" s="146">
        <v>127.5</v>
      </c>
      <c r="H261" s="146">
        <v>10</v>
      </c>
      <c r="I261" s="146">
        <v>15</v>
      </c>
      <c r="J261" s="146">
        <v>-103</v>
      </c>
      <c r="K261" s="146">
        <v>7584.15</v>
      </c>
    </row>
    <row r="262" spans="1:11">
      <c r="A262" s="165">
        <v>40098.100555555553</v>
      </c>
      <c r="B262" s="166">
        <v>59.987998962402344</v>
      </c>
      <c r="C262" s="167">
        <v>3674.3994140625</v>
      </c>
      <c r="D262" s="146">
        <v>350</v>
      </c>
      <c r="E262" s="146">
        <v>337.64291381835937</v>
      </c>
      <c r="F262" s="146">
        <v>0</v>
      </c>
      <c r="G262" s="146">
        <v>128</v>
      </c>
      <c r="H262" s="146">
        <v>10</v>
      </c>
      <c r="I262" s="146">
        <v>15</v>
      </c>
      <c r="J262" s="146">
        <v>-103</v>
      </c>
      <c r="K262" s="146">
        <v>7584.48</v>
      </c>
    </row>
    <row r="263" spans="1:11">
      <c r="A263" s="165">
        <v>40098.100590277776</v>
      </c>
      <c r="B263" s="166">
        <v>59.987998962402344</v>
      </c>
      <c r="C263" s="167">
        <v>3673.03955078125</v>
      </c>
      <c r="D263" s="146">
        <v>350</v>
      </c>
      <c r="E263" s="146">
        <v>337.64291381835937</v>
      </c>
      <c r="F263" s="146">
        <v>0</v>
      </c>
      <c r="G263" s="146">
        <v>128.5</v>
      </c>
      <c r="H263" s="146">
        <v>10</v>
      </c>
      <c r="I263" s="146">
        <v>15</v>
      </c>
      <c r="J263" s="146">
        <v>-103</v>
      </c>
      <c r="K263" s="146">
        <v>7584.81</v>
      </c>
    </row>
    <row r="264" spans="1:11">
      <c r="A264" s="165">
        <v>40098.100624999999</v>
      </c>
      <c r="B264" s="166">
        <v>59.992000579833984</v>
      </c>
      <c r="C264" s="167">
        <v>3672.441650390625</v>
      </c>
      <c r="D264" s="146">
        <v>350</v>
      </c>
      <c r="E264" s="146">
        <v>284.36083984375</v>
      </c>
      <c r="F264" s="146">
        <v>0</v>
      </c>
      <c r="G264" s="146">
        <v>129</v>
      </c>
      <c r="H264" s="146">
        <v>10</v>
      </c>
      <c r="I264" s="146">
        <v>15</v>
      </c>
      <c r="J264" s="146">
        <v>-103</v>
      </c>
      <c r="K264" s="146">
        <v>7585.14</v>
      </c>
    </row>
    <row r="265" spans="1:11">
      <c r="A265" s="165">
        <v>40098.100659722222</v>
      </c>
      <c r="B265" s="166">
        <v>59.991001129150391</v>
      </c>
      <c r="C265" s="167">
        <v>3671.68017578125</v>
      </c>
      <c r="D265" s="146">
        <v>350</v>
      </c>
      <c r="E265" s="146">
        <v>284.36083984375</v>
      </c>
      <c r="F265" s="146">
        <v>0</v>
      </c>
      <c r="G265" s="146">
        <v>129.5</v>
      </c>
      <c r="H265" s="146">
        <v>10</v>
      </c>
      <c r="I265" s="146">
        <v>15</v>
      </c>
      <c r="J265" s="146">
        <v>-103</v>
      </c>
      <c r="K265" s="146">
        <v>7585.47</v>
      </c>
    </row>
    <row r="266" spans="1:11">
      <c r="A266" s="165">
        <v>40098.100694444445</v>
      </c>
      <c r="B266" s="166">
        <v>59.991001129150391</v>
      </c>
      <c r="C266" s="167">
        <v>3671.4931640625</v>
      </c>
      <c r="D266" s="146">
        <v>350</v>
      </c>
      <c r="E266" s="146">
        <v>284.36083984375</v>
      </c>
      <c r="F266" s="146">
        <v>0</v>
      </c>
      <c r="G266" s="146">
        <v>130</v>
      </c>
      <c r="H266" s="146">
        <v>10</v>
      </c>
      <c r="I266" s="146">
        <v>15</v>
      </c>
      <c r="J266" s="146">
        <v>-103</v>
      </c>
      <c r="K266" s="146">
        <v>7585.8</v>
      </c>
    </row>
    <row r="267" spans="1:11">
      <c r="A267" s="165">
        <v>40098.100729166668</v>
      </c>
      <c r="B267" s="166">
        <v>59.993000030517578</v>
      </c>
      <c r="C267" s="167">
        <v>3669.530029296875</v>
      </c>
      <c r="D267" s="146">
        <v>350</v>
      </c>
      <c r="E267" s="146">
        <v>284.36083984375</v>
      </c>
      <c r="F267" s="146">
        <v>0</v>
      </c>
      <c r="G267" s="146">
        <v>130.5</v>
      </c>
      <c r="H267" s="146">
        <v>10</v>
      </c>
      <c r="I267" s="146">
        <v>15</v>
      </c>
      <c r="J267" s="146">
        <v>-103</v>
      </c>
      <c r="K267" s="146">
        <v>7586.13</v>
      </c>
    </row>
    <row r="268" spans="1:11">
      <c r="A268" s="165">
        <v>40098.100763888891</v>
      </c>
      <c r="B268" s="166">
        <v>59.995998382568359</v>
      </c>
      <c r="C268" s="167">
        <v>3670.02783203125</v>
      </c>
      <c r="D268" s="146">
        <v>350</v>
      </c>
      <c r="E268" s="146">
        <v>284.36083984375</v>
      </c>
      <c r="F268" s="146">
        <v>0</v>
      </c>
      <c r="G268" s="146">
        <v>131</v>
      </c>
      <c r="H268" s="146">
        <v>10</v>
      </c>
      <c r="I268" s="146">
        <v>15</v>
      </c>
      <c r="J268" s="146">
        <v>-103</v>
      </c>
      <c r="K268" s="146">
        <v>7586.46</v>
      </c>
    </row>
    <row r="269" spans="1:11">
      <c r="A269" s="165">
        <v>40098.100798611114</v>
      </c>
      <c r="B269" s="166">
        <v>60.001998901367188</v>
      </c>
      <c r="C269" s="167">
        <v>3671.578125</v>
      </c>
      <c r="D269" s="146">
        <v>350</v>
      </c>
      <c r="E269" s="146">
        <v>260.46798706054687</v>
      </c>
      <c r="F269" s="146">
        <v>0</v>
      </c>
      <c r="G269" s="146">
        <v>131.5</v>
      </c>
      <c r="H269" s="146">
        <v>10</v>
      </c>
      <c r="I269" s="146">
        <v>15</v>
      </c>
      <c r="J269" s="146">
        <v>-103</v>
      </c>
      <c r="K269" s="146">
        <v>7586.79</v>
      </c>
    </row>
    <row r="270" spans="1:11">
      <c r="A270" s="165">
        <v>40098.10083333333</v>
      </c>
      <c r="B270" s="166">
        <v>60.002998352050781</v>
      </c>
      <c r="C270" s="167">
        <v>3672.62548828125</v>
      </c>
      <c r="D270" s="146">
        <v>350</v>
      </c>
      <c r="E270" s="146">
        <v>260.46798706054687</v>
      </c>
      <c r="F270" s="146">
        <v>0</v>
      </c>
      <c r="G270" s="146">
        <v>132</v>
      </c>
      <c r="H270" s="146">
        <v>10</v>
      </c>
      <c r="I270" s="146">
        <v>15</v>
      </c>
      <c r="J270" s="146">
        <v>-103</v>
      </c>
      <c r="K270" s="146">
        <v>7587.12</v>
      </c>
    </row>
    <row r="271" spans="1:11">
      <c r="A271" s="165">
        <v>40098.100868055553</v>
      </c>
      <c r="B271" s="166">
        <v>60.004001617431641</v>
      </c>
      <c r="C271" s="167">
        <v>3673.818603515625</v>
      </c>
      <c r="D271" s="146">
        <v>350</v>
      </c>
      <c r="E271" s="146">
        <v>260.46798706054687</v>
      </c>
      <c r="F271" s="146">
        <v>0</v>
      </c>
      <c r="G271" s="146">
        <v>132.5</v>
      </c>
      <c r="H271" s="146">
        <v>10</v>
      </c>
      <c r="I271" s="146">
        <v>15</v>
      </c>
      <c r="J271" s="146">
        <v>-103</v>
      </c>
      <c r="K271" s="146">
        <v>7587.45</v>
      </c>
    </row>
    <row r="272" spans="1:11">
      <c r="A272" s="165">
        <v>40098.100902777776</v>
      </c>
      <c r="B272" s="166">
        <v>60.004001617431641</v>
      </c>
      <c r="C272" s="167">
        <v>3673.24951171875</v>
      </c>
      <c r="D272" s="146">
        <v>350</v>
      </c>
      <c r="E272" s="146">
        <v>260.46798706054687</v>
      </c>
      <c r="F272" s="146">
        <v>0</v>
      </c>
      <c r="G272" s="146">
        <v>133</v>
      </c>
      <c r="H272" s="146">
        <v>10</v>
      </c>
      <c r="I272" s="146">
        <v>15</v>
      </c>
      <c r="J272" s="146">
        <v>-103</v>
      </c>
      <c r="K272" s="146">
        <v>7587.78</v>
      </c>
    </row>
    <row r="273" spans="1:11">
      <c r="A273" s="165">
        <v>40098.100937499999</v>
      </c>
      <c r="B273" s="166">
        <v>60.001998901367188</v>
      </c>
      <c r="C273" s="167">
        <v>3673.496337890625</v>
      </c>
      <c r="D273" s="146">
        <v>350</v>
      </c>
      <c r="E273" s="146">
        <v>260.46798706054687</v>
      </c>
      <c r="F273" s="146">
        <v>0</v>
      </c>
      <c r="G273" s="146">
        <v>133.5</v>
      </c>
      <c r="H273" s="146">
        <v>10</v>
      </c>
      <c r="I273" s="146">
        <v>15</v>
      </c>
      <c r="J273" s="146">
        <v>-103</v>
      </c>
      <c r="K273" s="146">
        <v>7588.11</v>
      </c>
    </row>
    <row r="274" spans="1:11">
      <c r="A274" s="165">
        <v>40098.100972222222</v>
      </c>
      <c r="B274" s="166">
        <v>60.007999420166016</v>
      </c>
      <c r="C274" s="167">
        <v>3672.41796875</v>
      </c>
      <c r="D274" s="146">
        <v>350</v>
      </c>
      <c r="E274" s="146">
        <v>253.14154052734375</v>
      </c>
      <c r="F274" s="146">
        <v>0</v>
      </c>
      <c r="G274" s="146">
        <v>134</v>
      </c>
      <c r="H274" s="146">
        <v>10</v>
      </c>
      <c r="I274" s="146">
        <v>15</v>
      </c>
      <c r="J274" s="146">
        <v>-103</v>
      </c>
      <c r="K274" s="146">
        <v>7588.44</v>
      </c>
    </row>
    <row r="275" spans="1:11">
      <c r="A275" s="165">
        <v>40098.101006944446</v>
      </c>
      <c r="B275" s="166">
        <v>60.009998321533203</v>
      </c>
      <c r="C275" s="167">
        <v>3672.216796875</v>
      </c>
      <c r="D275" s="146">
        <v>350</v>
      </c>
      <c r="E275" s="146">
        <v>253.14154052734375</v>
      </c>
      <c r="F275" s="146">
        <v>0</v>
      </c>
      <c r="G275" s="146">
        <v>134.5</v>
      </c>
      <c r="H275" s="146">
        <v>10</v>
      </c>
      <c r="I275" s="146">
        <v>15</v>
      </c>
      <c r="J275" s="146">
        <v>-103</v>
      </c>
      <c r="K275" s="146">
        <v>7588.77</v>
      </c>
    </row>
    <row r="276" spans="1:11">
      <c r="A276" s="165">
        <v>40098.101041666669</v>
      </c>
      <c r="B276" s="166">
        <v>60.009998321533203</v>
      </c>
      <c r="C276" s="167">
        <v>3672.2607421875</v>
      </c>
      <c r="D276" s="146">
        <v>350</v>
      </c>
      <c r="E276" s="146">
        <v>253.14154052734375</v>
      </c>
      <c r="F276" s="146">
        <v>0</v>
      </c>
      <c r="G276" s="146">
        <v>135</v>
      </c>
      <c r="H276" s="146">
        <v>10</v>
      </c>
      <c r="I276" s="146">
        <v>15</v>
      </c>
      <c r="J276" s="146">
        <v>-103</v>
      </c>
      <c r="K276" s="146">
        <v>7589.1</v>
      </c>
    </row>
    <row r="277" spans="1:11">
      <c r="A277" s="165">
        <v>40098.101076388892</v>
      </c>
      <c r="B277" s="166">
        <v>60.011001586914063</v>
      </c>
      <c r="C277" s="167">
        <v>3673.603271484375</v>
      </c>
      <c r="D277" s="146">
        <v>350</v>
      </c>
      <c r="E277" s="146">
        <v>253.14154052734375</v>
      </c>
      <c r="F277" s="146">
        <v>0</v>
      </c>
      <c r="G277" s="146">
        <v>135.5</v>
      </c>
      <c r="H277" s="146">
        <v>10</v>
      </c>
      <c r="I277" s="146">
        <v>15</v>
      </c>
      <c r="J277" s="146">
        <v>-103</v>
      </c>
      <c r="K277" s="146">
        <v>7589.43</v>
      </c>
    </row>
    <row r="278" spans="1:11">
      <c r="A278" s="165">
        <v>40098.101111111115</v>
      </c>
      <c r="B278" s="166">
        <v>60.013999938964844</v>
      </c>
      <c r="C278" s="167">
        <v>3673.553466796875</v>
      </c>
      <c r="D278" s="146">
        <v>350</v>
      </c>
      <c r="E278" s="146">
        <v>253.14154052734375</v>
      </c>
      <c r="F278" s="146">
        <v>0</v>
      </c>
      <c r="G278" s="146">
        <v>136</v>
      </c>
      <c r="H278" s="146">
        <v>10</v>
      </c>
      <c r="I278" s="146">
        <v>15</v>
      </c>
      <c r="J278" s="146">
        <v>-103</v>
      </c>
      <c r="K278" s="146">
        <v>7589.76</v>
      </c>
    </row>
    <row r="279" spans="1:11">
      <c r="A279" s="165">
        <v>40098.101145833331</v>
      </c>
      <c r="B279" s="166">
        <v>60.01300048828125</v>
      </c>
      <c r="C279" s="167">
        <v>3674.537109375</v>
      </c>
      <c r="D279" s="146">
        <v>350</v>
      </c>
      <c r="E279" s="146">
        <v>251.92987060546875</v>
      </c>
      <c r="F279" s="146">
        <v>0</v>
      </c>
      <c r="G279" s="146">
        <v>136.5</v>
      </c>
      <c r="H279" s="146">
        <v>10</v>
      </c>
      <c r="I279" s="146">
        <v>15</v>
      </c>
      <c r="J279" s="146">
        <v>-103</v>
      </c>
      <c r="K279" s="146">
        <v>7590.09</v>
      </c>
    </row>
    <row r="280" spans="1:11">
      <c r="A280" s="165">
        <v>40098.101180555554</v>
      </c>
      <c r="B280" s="166">
        <v>60.011001586914063</v>
      </c>
      <c r="C280" s="167">
        <v>3673.8125</v>
      </c>
      <c r="D280" s="146">
        <v>350</v>
      </c>
      <c r="E280" s="146">
        <v>251.92987060546875</v>
      </c>
      <c r="F280" s="146">
        <v>0</v>
      </c>
      <c r="G280" s="146">
        <v>137</v>
      </c>
      <c r="H280" s="146">
        <v>10</v>
      </c>
      <c r="I280" s="146">
        <v>15</v>
      </c>
      <c r="J280" s="146">
        <v>-103</v>
      </c>
      <c r="K280" s="146">
        <v>7590.42</v>
      </c>
    </row>
    <row r="281" spans="1:11">
      <c r="A281" s="165">
        <v>40098.101215277777</v>
      </c>
      <c r="B281" s="166">
        <v>60.011001586914063</v>
      </c>
      <c r="C281" s="167">
        <v>3672.563232421875</v>
      </c>
      <c r="D281" s="146">
        <v>350</v>
      </c>
      <c r="E281" s="146">
        <v>251.92987060546875</v>
      </c>
      <c r="F281" s="146">
        <v>0</v>
      </c>
      <c r="G281" s="146">
        <v>137.5</v>
      </c>
      <c r="H281" s="146">
        <v>10</v>
      </c>
      <c r="I281" s="146">
        <v>15</v>
      </c>
      <c r="J281" s="146">
        <v>-103</v>
      </c>
      <c r="K281" s="146">
        <v>7590.75</v>
      </c>
    </row>
    <row r="282" spans="1:11">
      <c r="A282" s="165">
        <v>40098.10125</v>
      </c>
      <c r="B282" s="166">
        <v>60.021999359130859</v>
      </c>
      <c r="C282" s="167">
        <v>3673.067626953125</v>
      </c>
      <c r="D282" s="146">
        <v>350</v>
      </c>
      <c r="E282" s="146">
        <v>251.92987060546875</v>
      </c>
      <c r="F282" s="146">
        <v>0</v>
      </c>
      <c r="G282" s="146">
        <v>138</v>
      </c>
      <c r="H282" s="146">
        <v>10</v>
      </c>
      <c r="I282" s="146">
        <v>15</v>
      </c>
      <c r="J282" s="146">
        <v>-103</v>
      </c>
      <c r="K282" s="146">
        <v>7591.08</v>
      </c>
    </row>
    <row r="283" spans="1:11">
      <c r="A283" s="165">
        <v>40098.101284722223</v>
      </c>
      <c r="B283" s="166">
        <v>60.016998291015625</v>
      </c>
      <c r="C283" s="167">
        <v>3672.51953125</v>
      </c>
      <c r="D283" s="146">
        <v>350</v>
      </c>
      <c r="E283" s="146">
        <v>251.92987060546875</v>
      </c>
      <c r="F283" s="146">
        <v>0</v>
      </c>
      <c r="G283" s="146">
        <v>138.5</v>
      </c>
      <c r="H283" s="146">
        <v>10</v>
      </c>
      <c r="I283" s="146">
        <v>15</v>
      </c>
      <c r="J283" s="146">
        <v>-103</v>
      </c>
      <c r="K283" s="146">
        <v>7591.41</v>
      </c>
    </row>
    <row r="284" spans="1:11">
      <c r="A284" s="165">
        <v>40098.101319444446</v>
      </c>
      <c r="B284" s="166">
        <v>60.01300048828125</v>
      </c>
      <c r="C284" s="167">
        <v>3671.25</v>
      </c>
      <c r="D284" s="146">
        <v>350</v>
      </c>
      <c r="E284" s="146">
        <v>250.6741943359375</v>
      </c>
      <c r="F284" s="146">
        <v>0</v>
      </c>
      <c r="G284" s="146">
        <v>139</v>
      </c>
      <c r="H284" s="146">
        <v>10</v>
      </c>
      <c r="I284" s="146">
        <v>15</v>
      </c>
      <c r="J284" s="146">
        <v>-103</v>
      </c>
      <c r="K284" s="146">
        <v>7591.74</v>
      </c>
    </row>
    <row r="285" spans="1:11">
      <c r="A285" s="165">
        <v>40098.101354166669</v>
      </c>
      <c r="B285" s="166">
        <v>60.013999938964844</v>
      </c>
      <c r="C285" s="167">
        <v>3672.989013671875</v>
      </c>
      <c r="D285" s="146">
        <v>350</v>
      </c>
      <c r="E285" s="146">
        <v>250.6741943359375</v>
      </c>
      <c r="F285" s="146">
        <v>0</v>
      </c>
      <c r="G285" s="146">
        <v>139.5</v>
      </c>
      <c r="H285" s="146">
        <v>10</v>
      </c>
      <c r="I285" s="146">
        <v>15</v>
      </c>
      <c r="J285" s="146">
        <v>-103</v>
      </c>
      <c r="K285" s="146">
        <v>7592.07</v>
      </c>
    </row>
    <row r="286" spans="1:11">
      <c r="A286" s="165">
        <v>40098.101388888892</v>
      </c>
      <c r="B286" s="166">
        <v>60.016998291015625</v>
      </c>
      <c r="C286" s="167">
        <v>3672.981689453125</v>
      </c>
      <c r="D286" s="146">
        <v>350</v>
      </c>
      <c r="E286" s="146">
        <v>250.6741943359375</v>
      </c>
      <c r="F286" s="146">
        <v>0</v>
      </c>
      <c r="G286" s="146">
        <v>140</v>
      </c>
      <c r="H286" s="146">
        <v>10</v>
      </c>
      <c r="I286" s="146">
        <v>15</v>
      </c>
      <c r="J286" s="146">
        <v>-103</v>
      </c>
      <c r="K286" s="146">
        <v>7592.4</v>
      </c>
    </row>
    <row r="287" spans="1:11">
      <c r="A287" s="165">
        <v>40098.101423611108</v>
      </c>
      <c r="B287" s="166">
        <v>60.019001007080078</v>
      </c>
      <c r="C287" s="167">
        <v>3671.95166015625</v>
      </c>
      <c r="D287" s="146">
        <v>350</v>
      </c>
      <c r="E287" s="146">
        <v>250.6741943359375</v>
      </c>
      <c r="F287" s="146">
        <v>0</v>
      </c>
      <c r="G287" s="146">
        <v>140.5</v>
      </c>
      <c r="H287" s="146">
        <v>10</v>
      </c>
      <c r="I287" s="146">
        <v>15</v>
      </c>
      <c r="J287" s="146">
        <v>-103</v>
      </c>
      <c r="K287" s="146">
        <v>7592.73</v>
      </c>
    </row>
    <row r="288" spans="1:11">
      <c r="A288" s="165">
        <v>40098.101458333331</v>
      </c>
      <c r="B288" s="166">
        <v>60.019001007080078</v>
      </c>
      <c r="C288" s="167">
        <v>3671.193115234375</v>
      </c>
      <c r="D288" s="146">
        <v>350</v>
      </c>
      <c r="E288" s="146">
        <v>250.6741943359375</v>
      </c>
      <c r="F288" s="146">
        <v>0</v>
      </c>
      <c r="G288" s="146">
        <v>141</v>
      </c>
      <c r="H288" s="146">
        <v>10</v>
      </c>
      <c r="I288" s="146">
        <v>15</v>
      </c>
      <c r="J288" s="146">
        <v>-103</v>
      </c>
      <c r="K288" s="146">
        <v>7593.06</v>
      </c>
    </row>
    <row r="289" spans="1:11">
      <c r="A289" s="165">
        <v>40098.101493055554</v>
      </c>
      <c r="B289" s="166">
        <v>60.027000427246094</v>
      </c>
      <c r="C289" s="167">
        <v>3671.18896484375</v>
      </c>
      <c r="D289" s="146">
        <v>350</v>
      </c>
      <c r="E289" s="146">
        <v>253.63186645507812</v>
      </c>
      <c r="F289" s="146">
        <v>0</v>
      </c>
      <c r="G289" s="146">
        <v>141.5</v>
      </c>
      <c r="H289" s="146">
        <v>10</v>
      </c>
      <c r="I289" s="146">
        <v>15</v>
      </c>
      <c r="J289" s="146">
        <v>-103</v>
      </c>
      <c r="K289" s="146">
        <v>7593.39</v>
      </c>
    </row>
    <row r="290" spans="1:11">
      <c r="A290" s="165">
        <v>40098.101527777777</v>
      </c>
      <c r="B290" s="166">
        <v>60.0260009765625</v>
      </c>
      <c r="C290" s="167">
        <v>3668.610595703125</v>
      </c>
      <c r="D290" s="146">
        <v>350</v>
      </c>
      <c r="E290" s="146">
        <v>253.63186645507812</v>
      </c>
      <c r="F290" s="146">
        <v>0</v>
      </c>
      <c r="G290" s="146">
        <v>142</v>
      </c>
      <c r="H290" s="146">
        <v>10</v>
      </c>
      <c r="I290" s="146">
        <v>15</v>
      </c>
      <c r="J290" s="146">
        <v>-103</v>
      </c>
      <c r="K290" s="146">
        <v>7593.72</v>
      </c>
    </row>
    <row r="291" spans="1:11">
      <c r="A291" s="165">
        <v>40098.1015625</v>
      </c>
      <c r="B291" s="166">
        <v>60.021999359130859</v>
      </c>
      <c r="C291" s="167">
        <v>3664.4951171875</v>
      </c>
      <c r="D291" s="146">
        <v>350</v>
      </c>
      <c r="E291" s="146">
        <v>253.63186645507812</v>
      </c>
      <c r="F291" s="146">
        <v>0</v>
      </c>
      <c r="G291" s="146">
        <v>142.5</v>
      </c>
      <c r="H291" s="146">
        <v>10</v>
      </c>
      <c r="I291" s="146">
        <v>15</v>
      </c>
      <c r="J291" s="146">
        <v>-103</v>
      </c>
      <c r="K291" s="146">
        <v>7594.05</v>
      </c>
    </row>
    <row r="292" spans="1:11">
      <c r="A292" s="165">
        <v>40098.101597222223</v>
      </c>
      <c r="B292" s="166">
        <v>60.016998291015625</v>
      </c>
      <c r="C292" s="167">
        <v>3666.061767578125</v>
      </c>
      <c r="D292" s="146">
        <v>350</v>
      </c>
      <c r="E292" s="146">
        <v>253.63186645507812</v>
      </c>
      <c r="F292" s="146">
        <v>0</v>
      </c>
      <c r="G292" s="146">
        <v>143</v>
      </c>
      <c r="H292" s="146">
        <v>10</v>
      </c>
      <c r="I292" s="146">
        <v>15</v>
      </c>
      <c r="J292" s="146">
        <v>-103</v>
      </c>
      <c r="K292" s="146">
        <v>7594.38</v>
      </c>
    </row>
    <row r="293" spans="1:11">
      <c r="A293" s="165">
        <v>40098.101631944446</v>
      </c>
      <c r="B293" s="166">
        <v>60.019001007080078</v>
      </c>
      <c r="C293" s="167">
        <v>3666.787353515625</v>
      </c>
      <c r="D293" s="146">
        <v>350</v>
      </c>
      <c r="E293" s="146">
        <v>253.63186645507812</v>
      </c>
      <c r="F293" s="146">
        <v>0</v>
      </c>
      <c r="G293" s="146">
        <v>143.5</v>
      </c>
      <c r="H293" s="146">
        <v>10</v>
      </c>
      <c r="I293" s="146">
        <v>15</v>
      </c>
      <c r="J293" s="146">
        <v>-103</v>
      </c>
      <c r="K293" s="146">
        <v>7594.71</v>
      </c>
    </row>
    <row r="294" spans="1:11">
      <c r="A294" s="165">
        <v>40098.101666666669</v>
      </c>
      <c r="B294" s="166">
        <v>60.019001007080078</v>
      </c>
      <c r="C294" s="167">
        <v>3670.45361328125</v>
      </c>
      <c r="D294" s="146">
        <v>350</v>
      </c>
      <c r="E294" s="146">
        <v>246.95730590820312</v>
      </c>
      <c r="F294" s="146">
        <v>0</v>
      </c>
      <c r="G294" s="146">
        <v>144</v>
      </c>
      <c r="H294" s="146">
        <v>10</v>
      </c>
      <c r="I294" s="146">
        <v>15</v>
      </c>
      <c r="J294" s="146">
        <v>-103</v>
      </c>
      <c r="K294" s="146">
        <v>7595.04</v>
      </c>
    </row>
    <row r="295" spans="1:11">
      <c r="A295" s="165">
        <v>40098.101701388892</v>
      </c>
      <c r="B295" s="166">
        <v>60.020999908447266</v>
      </c>
      <c r="C295" s="167">
        <v>3671.66796875</v>
      </c>
      <c r="D295" s="146">
        <v>350</v>
      </c>
      <c r="E295" s="146">
        <v>246.95730590820312</v>
      </c>
      <c r="F295" s="146">
        <v>0</v>
      </c>
      <c r="G295" s="146">
        <v>144.5</v>
      </c>
      <c r="H295" s="146">
        <v>10</v>
      </c>
      <c r="I295" s="146">
        <v>15</v>
      </c>
      <c r="J295" s="146">
        <v>-103</v>
      </c>
      <c r="K295" s="146">
        <v>7595.37</v>
      </c>
    </row>
    <row r="296" spans="1:11">
      <c r="A296" s="165">
        <v>40098.101736111108</v>
      </c>
      <c r="B296" s="166">
        <v>60.020999908447266</v>
      </c>
      <c r="C296" s="167">
        <v>3672.4931640625</v>
      </c>
      <c r="D296" s="146">
        <v>350</v>
      </c>
      <c r="E296" s="146">
        <v>246.95730590820312</v>
      </c>
      <c r="F296" s="146">
        <v>0</v>
      </c>
      <c r="G296" s="146">
        <v>145</v>
      </c>
      <c r="H296" s="146">
        <v>10</v>
      </c>
      <c r="I296" s="146">
        <v>15</v>
      </c>
      <c r="J296" s="146">
        <v>-103</v>
      </c>
      <c r="K296" s="146">
        <v>7595.7</v>
      </c>
    </row>
    <row r="297" spans="1:11">
      <c r="A297" s="165">
        <v>40098.101770833331</v>
      </c>
      <c r="B297" s="166">
        <v>60.019001007080078</v>
      </c>
      <c r="C297" s="167">
        <v>3672.857421875</v>
      </c>
      <c r="D297" s="146">
        <v>350</v>
      </c>
      <c r="E297" s="146">
        <v>246.95730590820312</v>
      </c>
      <c r="F297" s="146">
        <v>0</v>
      </c>
      <c r="G297" s="146">
        <v>145.5</v>
      </c>
      <c r="H297" s="146">
        <v>10</v>
      </c>
      <c r="I297" s="146">
        <v>15</v>
      </c>
      <c r="J297" s="146">
        <v>-103</v>
      </c>
      <c r="K297" s="146">
        <v>7596.03</v>
      </c>
    </row>
    <row r="298" spans="1:11">
      <c r="A298" s="165">
        <v>40098.101805555554</v>
      </c>
      <c r="B298" s="166">
        <v>60.021999359130859</v>
      </c>
      <c r="C298" s="167">
        <v>3672.1640625</v>
      </c>
      <c r="D298" s="146">
        <v>350</v>
      </c>
      <c r="E298" s="146">
        <v>246.95730590820312</v>
      </c>
      <c r="F298" s="146">
        <v>0</v>
      </c>
      <c r="G298" s="146">
        <v>146</v>
      </c>
      <c r="H298" s="146">
        <v>10</v>
      </c>
      <c r="I298" s="146">
        <v>15</v>
      </c>
      <c r="J298" s="146">
        <v>-103</v>
      </c>
      <c r="K298" s="146">
        <v>7596.36</v>
      </c>
    </row>
    <row r="299" spans="1:11">
      <c r="A299" s="165">
        <v>40098.101840277777</v>
      </c>
      <c r="B299" s="166">
        <v>60.030998229980469</v>
      </c>
      <c r="C299" s="167">
        <v>3669.98291015625</v>
      </c>
      <c r="D299" s="146">
        <v>350</v>
      </c>
      <c r="E299" s="146">
        <v>254.54177856445312</v>
      </c>
      <c r="F299" s="146">
        <v>0</v>
      </c>
      <c r="G299" s="146">
        <v>146.5</v>
      </c>
      <c r="H299" s="146">
        <v>10</v>
      </c>
      <c r="I299" s="146">
        <v>15</v>
      </c>
      <c r="J299" s="146">
        <v>-103</v>
      </c>
      <c r="K299" s="146">
        <v>7596.69</v>
      </c>
    </row>
    <row r="300" spans="1:11">
      <c r="A300" s="165">
        <v>40098.101875</v>
      </c>
      <c r="B300" s="166">
        <v>60.036998748779297</v>
      </c>
      <c r="C300" s="167">
        <v>3666.46728515625</v>
      </c>
      <c r="D300" s="146">
        <v>350</v>
      </c>
      <c r="E300" s="146">
        <v>254.54177856445312</v>
      </c>
      <c r="F300" s="146">
        <v>0</v>
      </c>
      <c r="G300" s="146">
        <v>147</v>
      </c>
      <c r="H300" s="146">
        <v>10</v>
      </c>
      <c r="I300" s="146">
        <v>15</v>
      </c>
      <c r="J300" s="146">
        <v>-103</v>
      </c>
      <c r="K300" s="146">
        <v>7597.02</v>
      </c>
    </row>
    <row r="301" spans="1:11">
      <c r="A301" s="165">
        <v>40098.101909722223</v>
      </c>
      <c r="B301" s="166">
        <v>60.035999298095703</v>
      </c>
      <c r="C301" s="167">
        <v>3661.59912109375</v>
      </c>
      <c r="D301" s="146">
        <v>350</v>
      </c>
      <c r="E301" s="146">
        <v>254.54177856445312</v>
      </c>
      <c r="F301" s="146">
        <v>0</v>
      </c>
      <c r="G301" s="146">
        <v>147.5</v>
      </c>
      <c r="H301" s="146">
        <v>10</v>
      </c>
      <c r="I301" s="146">
        <v>15</v>
      </c>
      <c r="J301" s="146">
        <v>-103</v>
      </c>
      <c r="K301" s="146">
        <v>7597.35</v>
      </c>
    </row>
    <row r="302" spans="1:11">
      <c r="A302" s="165">
        <v>40098.101944444446</v>
      </c>
      <c r="B302" s="166">
        <v>60.046001434326172</v>
      </c>
      <c r="C302" s="167">
        <v>3660.67236328125</v>
      </c>
      <c r="D302" s="146">
        <v>350</v>
      </c>
      <c r="E302" s="146">
        <v>254.54177856445312</v>
      </c>
      <c r="F302" s="146">
        <v>0</v>
      </c>
      <c r="G302" s="146">
        <v>148</v>
      </c>
      <c r="H302" s="146">
        <v>10</v>
      </c>
      <c r="I302" s="146">
        <v>15</v>
      </c>
      <c r="J302" s="146">
        <v>-103</v>
      </c>
      <c r="K302" s="146">
        <v>7597.68</v>
      </c>
    </row>
    <row r="303" spans="1:11">
      <c r="A303" s="165">
        <v>40098.101979166669</v>
      </c>
      <c r="B303" s="166">
        <v>60.048000335693359</v>
      </c>
      <c r="C303" s="167">
        <v>3649.1904296875</v>
      </c>
      <c r="D303" s="146">
        <v>350</v>
      </c>
      <c r="E303" s="146">
        <v>165.1016845703125</v>
      </c>
      <c r="F303" s="146">
        <v>0</v>
      </c>
      <c r="G303" s="146">
        <v>148.5</v>
      </c>
      <c r="H303" s="146">
        <v>10</v>
      </c>
      <c r="I303" s="146">
        <v>15</v>
      </c>
      <c r="J303" s="146">
        <v>-103</v>
      </c>
      <c r="K303" s="146">
        <v>7598.01</v>
      </c>
    </row>
    <row r="304" spans="1:11">
      <c r="A304" s="165">
        <v>40098.102013888885</v>
      </c>
      <c r="B304" s="166">
        <v>60.042999267578125</v>
      </c>
      <c r="C304" s="167">
        <v>3650.025146484375</v>
      </c>
      <c r="D304" s="146">
        <v>350</v>
      </c>
      <c r="E304" s="146">
        <v>165.1016845703125</v>
      </c>
      <c r="F304" s="146">
        <v>0</v>
      </c>
      <c r="G304" s="146">
        <v>149</v>
      </c>
      <c r="H304" s="146">
        <v>10</v>
      </c>
      <c r="I304" s="146">
        <v>15</v>
      </c>
      <c r="J304" s="146">
        <v>-103</v>
      </c>
      <c r="K304" s="146">
        <v>7598.34</v>
      </c>
    </row>
    <row r="305" spans="1:11">
      <c r="A305" s="165">
        <v>40098.102048611108</v>
      </c>
      <c r="B305" s="166">
        <v>60.041000366210938</v>
      </c>
      <c r="C305" s="167">
        <v>3649.511962890625</v>
      </c>
      <c r="D305" s="146">
        <v>350</v>
      </c>
      <c r="E305" s="146">
        <v>165.1016845703125</v>
      </c>
      <c r="F305" s="146">
        <v>0</v>
      </c>
      <c r="G305" s="146">
        <v>149.5</v>
      </c>
      <c r="H305" s="146">
        <v>10</v>
      </c>
      <c r="I305" s="146">
        <v>15</v>
      </c>
      <c r="J305" s="146">
        <v>-103</v>
      </c>
      <c r="K305" s="146">
        <v>7598.67</v>
      </c>
    </row>
    <row r="306" spans="1:11">
      <c r="A306" s="165">
        <v>40098.102083333331</v>
      </c>
      <c r="B306" s="166">
        <v>60.041000366210938</v>
      </c>
      <c r="C306" s="167">
        <v>3654.29443359375</v>
      </c>
      <c r="D306" s="146">
        <v>350</v>
      </c>
      <c r="E306" s="146">
        <v>165.1016845703125</v>
      </c>
      <c r="F306" s="146">
        <v>0</v>
      </c>
      <c r="G306" s="146">
        <v>150</v>
      </c>
      <c r="H306" s="146">
        <v>10</v>
      </c>
      <c r="I306" s="146">
        <v>15</v>
      </c>
      <c r="J306" s="146">
        <v>-103</v>
      </c>
      <c r="K306" s="146">
        <v>7599</v>
      </c>
    </row>
    <row r="307" spans="1:11">
      <c r="A307" s="165">
        <v>40098.102118055554</v>
      </c>
      <c r="B307" s="166">
        <v>60.03900146484375</v>
      </c>
      <c r="C307" s="167">
        <v>3651.874267578125</v>
      </c>
      <c r="D307" s="146">
        <v>350</v>
      </c>
      <c r="E307" s="146">
        <v>165.1016845703125</v>
      </c>
      <c r="F307" s="146">
        <v>0</v>
      </c>
      <c r="G307" s="146">
        <v>150.5</v>
      </c>
      <c r="H307" s="146">
        <v>10</v>
      </c>
      <c r="I307" s="146">
        <v>15</v>
      </c>
      <c r="J307" s="146">
        <v>-103</v>
      </c>
      <c r="K307" s="146">
        <v>7599.33</v>
      </c>
    </row>
    <row r="308" spans="1:11">
      <c r="A308" s="165">
        <v>40098.102152777778</v>
      </c>
      <c r="B308" s="166">
        <v>60.042999267578125</v>
      </c>
      <c r="C308" s="167">
        <v>3651.059326171875</v>
      </c>
      <c r="D308" s="146">
        <v>350</v>
      </c>
      <c r="E308" s="146">
        <v>165.47639465332031</v>
      </c>
      <c r="F308" s="146">
        <v>0</v>
      </c>
      <c r="G308" s="146">
        <v>151</v>
      </c>
      <c r="H308" s="146">
        <v>10</v>
      </c>
      <c r="I308" s="146">
        <v>15</v>
      </c>
      <c r="J308" s="146">
        <v>-103</v>
      </c>
      <c r="K308" s="146">
        <v>7599.66</v>
      </c>
    </row>
    <row r="309" spans="1:11">
      <c r="A309" s="165">
        <v>40098.102187500001</v>
      </c>
      <c r="B309" s="166">
        <v>60.044998168945313</v>
      </c>
      <c r="C309" s="167">
        <v>3648.236328125</v>
      </c>
      <c r="D309" s="146">
        <v>350</v>
      </c>
      <c r="E309" s="146">
        <v>165.47639465332031</v>
      </c>
      <c r="F309" s="146">
        <v>0</v>
      </c>
      <c r="G309" s="146">
        <v>151.5</v>
      </c>
      <c r="H309" s="146">
        <v>10</v>
      </c>
      <c r="I309" s="146">
        <v>15</v>
      </c>
      <c r="J309" s="146">
        <v>-103</v>
      </c>
      <c r="K309" s="146">
        <v>7599.99</v>
      </c>
    </row>
    <row r="310" spans="1:11">
      <c r="A310" s="165">
        <v>40098.102222222224</v>
      </c>
      <c r="B310" s="166">
        <v>60.041000366210938</v>
      </c>
      <c r="C310" s="167">
        <v>3645.386962890625</v>
      </c>
      <c r="D310" s="146">
        <v>350</v>
      </c>
      <c r="E310" s="146">
        <v>165.47639465332031</v>
      </c>
      <c r="F310" s="146">
        <v>0</v>
      </c>
      <c r="G310" s="146">
        <v>152</v>
      </c>
      <c r="H310" s="146">
        <v>10</v>
      </c>
      <c r="I310" s="146">
        <v>15</v>
      </c>
      <c r="J310" s="146">
        <v>-103</v>
      </c>
      <c r="K310" s="146">
        <v>7600.32</v>
      </c>
    </row>
    <row r="311" spans="1:11">
      <c r="A311" s="165">
        <v>40098.102256944447</v>
      </c>
      <c r="B311" s="166">
        <v>60.041000366210938</v>
      </c>
      <c r="C311" s="167">
        <v>3645.44580078125</v>
      </c>
      <c r="D311" s="146">
        <v>350</v>
      </c>
      <c r="E311" s="146">
        <v>165.47639465332031</v>
      </c>
      <c r="F311" s="146">
        <v>0</v>
      </c>
      <c r="G311" s="146">
        <v>152.5</v>
      </c>
      <c r="H311" s="146">
        <v>10</v>
      </c>
      <c r="I311" s="146">
        <v>15</v>
      </c>
      <c r="J311" s="146">
        <v>-103</v>
      </c>
      <c r="K311" s="146">
        <v>7600.65</v>
      </c>
    </row>
    <row r="312" spans="1:11">
      <c r="A312" s="165">
        <v>40098.10229166667</v>
      </c>
      <c r="B312" s="166">
        <v>60.03900146484375</v>
      </c>
      <c r="C312" s="167">
        <v>3640.68212890625</v>
      </c>
      <c r="D312" s="146">
        <v>350</v>
      </c>
      <c r="E312" s="146">
        <v>165.47639465332031</v>
      </c>
      <c r="F312" s="146">
        <v>0</v>
      </c>
      <c r="G312" s="146">
        <v>153</v>
      </c>
      <c r="H312" s="146">
        <v>10</v>
      </c>
      <c r="I312" s="146">
        <v>15</v>
      </c>
      <c r="J312" s="146">
        <v>-103</v>
      </c>
      <c r="K312" s="146">
        <v>7600.98</v>
      </c>
    </row>
    <row r="313" spans="1:11">
      <c r="A313" s="165">
        <v>40098.102326388886</v>
      </c>
      <c r="B313" s="166">
        <v>59.978000640869141</v>
      </c>
      <c r="C313" s="167">
        <v>3659.46484375</v>
      </c>
      <c r="D313" s="146">
        <v>350</v>
      </c>
      <c r="E313" s="146">
        <v>206.4591064453125</v>
      </c>
      <c r="F313" s="146">
        <v>0</v>
      </c>
      <c r="G313" s="146">
        <v>153.5</v>
      </c>
      <c r="H313" s="146">
        <v>10</v>
      </c>
      <c r="I313" s="146">
        <v>0</v>
      </c>
      <c r="J313" s="146">
        <v>-103</v>
      </c>
      <c r="K313" s="146">
        <v>7601.31</v>
      </c>
    </row>
    <row r="314" spans="1:11">
      <c r="A314" s="165">
        <v>40098.102361111109</v>
      </c>
      <c r="B314" s="166">
        <v>59.83599853515625</v>
      </c>
      <c r="C314" s="167">
        <v>3696.3623046875</v>
      </c>
      <c r="D314" s="146">
        <v>350</v>
      </c>
      <c r="E314" s="146">
        <v>206.4591064453125</v>
      </c>
      <c r="F314" s="146">
        <v>0</v>
      </c>
      <c r="G314" s="146">
        <v>154</v>
      </c>
      <c r="H314" s="146">
        <v>10</v>
      </c>
      <c r="I314" s="146">
        <v>0</v>
      </c>
      <c r="J314" s="146">
        <v>-103</v>
      </c>
      <c r="K314" s="146">
        <v>7570</v>
      </c>
    </row>
    <row r="315" spans="1:11">
      <c r="A315" s="165">
        <v>40098.102395833332</v>
      </c>
      <c r="B315" s="166">
        <v>59.868999481201172</v>
      </c>
      <c r="C315" s="167">
        <v>3734.672607421875</v>
      </c>
      <c r="D315" s="146">
        <v>335</v>
      </c>
      <c r="E315" s="146">
        <v>206.4591064453125</v>
      </c>
      <c r="F315" s="146">
        <v>0</v>
      </c>
      <c r="G315" s="146">
        <v>154.5</v>
      </c>
      <c r="H315" s="146">
        <v>10</v>
      </c>
      <c r="I315" s="146">
        <v>0</v>
      </c>
      <c r="J315" s="146">
        <v>-103</v>
      </c>
      <c r="K315" s="146">
        <v>7569</v>
      </c>
    </row>
    <row r="316" spans="1:11">
      <c r="A316" s="165">
        <v>40098.102430555555</v>
      </c>
      <c r="B316" s="166">
        <v>59.890998840332031</v>
      </c>
      <c r="C316" s="167">
        <v>3737.15673828125</v>
      </c>
      <c r="D316" s="146">
        <v>335</v>
      </c>
      <c r="E316" s="146">
        <v>206.4591064453125</v>
      </c>
      <c r="F316" s="146">
        <v>0</v>
      </c>
      <c r="G316" s="146">
        <v>155</v>
      </c>
      <c r="H316" s="146">
        <v>10</v>
      </c>
      <c r="I316" s="146">
        <v>0</v>
      </c>
      <c r="J316" s="146">
        <v>-103</v>
      </c>
      <c r="K316" s="146">
        <v>7570</v>
      </c>
    </row>
    <row r="317" spans="1:11">
      <c r="A317" s="165">
        <v>40098.102465277778</v>
      </c>
      <c r="B317" s="166">
        <v>59.880001068115234</v>
      </c>
      <c r="C317" s="167">
        <v>3766.113037109375</v>
      </c>
      <c r="D317" s="146">
        <v>335</v>
      </c>
      <c r="E317" s="146">
        <v>206.4591064453125</v>
      </c>
      <c r="F317" s="146">
        <v>0</v>
      </c>
      <c r="G317" s="146">
        <v>155.5</v>
      </c>
      <c r="H317" s="146">
        <v>10</v>
      </c>
      <c r="I317" s="146">
        <v>0</v>
      </c>
      <c r="J317" s="146">
        <v>-103</v>
      </c>
      <c r="K317" s="146">
        <v>7570</v>
      </c>
    </row>
    <row r="318" spans="1:11">
      <c r="A318" s="165">
        <v>40098.102500000001</v>
      </c>
      <c r="B318" s="166">
        <v>59.875</v>
      </c>
      <c r="C318" s="167">
        <v>3766.19384765625</v>
      </c>
      <c r="D318" s="146">
        <v>335</v>
      </c>
      <c r="E318" s="146">
        <v>211.25604248046875</v>
      </c>
      <c r="F318" s="146">
        <v>0</v>
      </c>
      <c r="G318" s="146">
        <v>156</v>
      </c>
      <c r="H318" s="146">
        <v>10</v>
      </c>
      <c r="I318" s="146">
        <v>0</v>
      </c>
      <c r="J318" s="146">
        <v>-103</v>
      </c>
      <c r="K318" s="146">
        <v>7570</v>
      </c>
    </row>
    <row r="319" spans="1:11">
      <c r="A319" s="165">
        <v>40098.102534722224</v>
      </c>
      <c r="B319" s="166">
        <v>59.882999420166016</v>
      </c>
      <c r="C319" s="167">
        <v>3769.925048828125</v>
      </c>
      <c r="D319" s="146">
        <v>335</v>
      </c>
      <c r="E319" s="146">
        <v>211.25604248046875</v>
      </c>
      <c r="F319" s="146">
        <v>1</v>
      </c>
      <c r="G319" s="146">
        <v>156.5</v>
      </c>
      <c r="H319" s="146">
        <v>10</v>
      </c>
      <c r="I319" s="146">
        <v>0</v>
      </c>
      <c r="J319" s="146">
        <v>-103</v>
      </c>
      <c r="K319" s="146">
        <v>7570</v>
      </c>
    </row>
    <row r="320" spans="1:11">
      <c r="A320" s="165">
        <v>40098.102569444447</v>
      </c>
      <c r="B320" s="166">
        <v>59.886001586914063</v>
      </c>
      <c r="C320" s="167">
        <v>3780.62060546875</v>
      </c>
      <c r="D320" s="146">
        <v>335</v>
      </c>
      <c r="E320" s="146">
        <v>211.25604248046875</v>
      </c>
      <c r="F320" s="146">
        <v>1</v>
      </c>
      <c r="G320" s="146">
        <v>157</v>
      </c>
      <c r="H320" s="146">
        <v>10</v>
      </c>
      <c r="I320" s="146">
        <v>0</v>
      </c>
      <c r="J320" s="146">
        <v>-103</v>
      </c>
      <c r="K320" s="146">
        <v>7570</v>
      </c>
    </row>
    <row r="321" spans="1:11">
      <c r="A321" s="165">
        <v>40098.10260416667</v>
      </c>
      <c r="B321" s="166">
        <v>59.884998321533203</v>
      </c>
      <c r="C321" s="167">
        <v>3782.49951171875</v>
      </c>
      <c r="D321" s="146">
        <v>335</v>
      </c>
      <c r="E321" s="146">
        <v>211.25604248046875</v>
      </c>
      <c r="F321" s="146">
        <v>1</v>
      </c>
      <c r="G321" s="146">
        <v>157.5</v>
      </c>
      <c r="H321" s="146">
        <v>10</v>
      </c>
      <c r="I321" s="146">
        <v>0</v>
      </c>
      <c r="J321" s="146">
        <v>-103</v>
      </c>
      <c r="K321" s="146">
        <v>7570</v>
      </c>
    </row>
    <row r="322" spans="1:11">
      <c r="A322" s="165">
        <v>40098.102638888886</v>
      </c>
      <c r="B322" s="166">
        <v>59.88800048828125</v>
      </c>
      <c r="C322" s="167">
        <v>3784.9619140625</v>
      </c>
      <c r="D322" s="146">
        <v>335</v>
      </c>
      <c r="E322" s="146">
        <v>211.25604248046875</v>
      </c>
      <c r="F322" s="146">
        <v>1</v>
      </c>
      <c r="G322" s="146">
        <v>158</v>
      </c>
      <c r="H322" s="146">
        <v>10</v>
      </c>
      <c r="I322" s="146">
        <v>0</v>
      </c>
      <c r="J322" s="146">
        <v>-103</v>
      </c>
      <c r="K322" s="146">
        <v>7570</v>
      </c>
    </row>
    <row r="323" spans="1:11">
      <c r="A323" s="165">
        <v>40098.102673611109</v>
      </c>
      <c r="B323" s="166">
        <v>59.889999389648437</v>
      </c>
      <c r="C323" s="167">
        <v>3784.4189453125</v>
      </c>
      <c r="D323" s="146">
        <v>335</v>
      </c>
      <c r="E323" s="146">
        <v>214.34669494628906</v>
      </c>
      <c r="F323" s="146">
        <v>1</v>
      </c>
      <c r="G323" s="146">
        <v>158.5</v>
      </c>
      <c r="H323" s="146">
        <v>10</v>
      </c>
      <c r="I323" s="146">
        <v>0</v>
      </c>
      <c r="J323" s="146">
        <v>-103</v>
      </c>
      <c r="K323" s="146">
        <v>7570</v>
      </c>
    </row>
    <row r="324" spans="1:11">
      <c r="A324" s="165">
        <v>40098.102708333332</v>
      </c>
      <c r="B324" s="166">
        <v>59.894001007080078</v>
      </c>
      <c r="C324" s="167">
        <v>3788.072265625</v>
      </c>
      <c r="D324" s="146">
        <v>335</v>
      </c>
      <c r="E324" s="146">
        <v>214.34669494628906</v>
      </c>
      <c r="F324" s="146">
        <v>1</v>
      </c>
      <c r="G324" s="146">
        <v>159</v>
      </c>
      <c r="H324" s="146">
        <v>10</v>
      </c>
      <c r="I324" s="146">
        <v>0</v>
      </c>
      <c r="J324" s="146">
        <v>-103</v>
      </c>
      <c r="K324" s="146">
        <v>7570</v>
      </c>
    </row>
    <row r="325" spans="1:11">
      <c r="A325" s="165">
        <v>40098.102743055555</v>
      </c>
      <c r="B325" s="166">
        <v>59.893001556396484</v>
      </c>
      <c r="C325" s="167">
        <v>3788.868408203125</v>
      </c>
      <c r="D325" s="146">
        <v>335</v>
      </c>
      <c r="E325" s="146">
        <v>214.34669494628906</v>
      </c>
      <c r="F325" s="146">
        <v>1</v>
      </c>
      <c r="G325" s="146">
        <v>159.5</v>
      </c>
      <c r="H325" s="146">
        <v>10</v>
      </c>
      <c r="I325" s="146">
        <v>0</v>
      </c>
      <c r="J325" s="146">
        <v>-103</v>
      </c>
      <c r="K325" s="146">
        <v>7570</v>
      </c>
    </row>
    <row r="326" spans="1:11">
      <c r="A326" s="165">
        <v>40098.102777777778</v>
      </c>
      <c r="B326" s="166">
        <v>59.894001007080078</v>
      </c>
      <c r="C326" s="167">
        <v>3788.471923828125</v>
      </c>
      <c r="D326" s="146">
        <v>335</v>
      </c>
      <c r="E326" s="146">
        <v>214.34669494628906</v>
      </c>
      <c r="F326" s="146">
        <v>2</v>
      </c>
      <c r="G326" s="146">
        <v>160</v>
      </c>
      <c r="H326" s="146">
        <v>10</v>
      </c>
      <c r="I326" s="146">
        <v>0</v>
      </c>
      <c r="J326" s="146">
        <v>-103</v>
      </c>
      <c r="K326" s="146">
        <v>7570</v>
      </c>
    </row>
    <row r="327" spans="1:11">
      <c r="A327" s="165">
        <v>40098.102812500001</v>
      </c>
      <c r="B327" s="166">
        <v>59.890998840332031</v>
      </c>
      <c r="C327" s="167">
        <v>3793.074462890625</v>
      </c>
      <c r="D327" s="146">
        <v>335</v>
      </c>
      <c r="E327" s="146">
        <v>214.34669494628906</v>
      </c>
      <c r="F327" s="146">
        <v>3</v>
      </c>
      <c r="G327" s="146">
        <v>160.5</v>
      </c>
      <c r="H327" s="146">
        <v>10</v>
      </c>
      <c r="I327" s="146">
        <v>0</v>
      </c>
      <c r="J327" s="146">
        <v>-103</v>
      </c>
      <c r="K327" s="146">
        <v>7570</v>
      </c>
    </row>
    <row r="328" spans="1:11">
      <c r="A328" s="165">
        <v>40098.102847222224</v>
      </c>
      <c r="B328" s="166">
        <v>59.884998321533203</v>
      </c>
      <c r="C328" s="167">
        <v>3794.374267578125</v>
      </c>
      <c r="D328" s="146">
        <v>335</v>
      </c>
      <c r="E328" s="146">
        <v>212.17269897460937</v>
      </c>
      <c r="F328" s="146">
        <v>4</v>
      </c>
      <c r="G328" s="146">
        <v>161</v>
      </c>
      <c r="H328" s="146">
        <v>10</v>
      </c>
      <c r="I328" s="146">
        <v>0</v>
      </c>
      <c r="J328" s="146">
        <v>-103</v>
      </c>
      <c r="K328" s="146">
        <v>7570</v>
      </c>
    </row>
    <row r="329" spans="1:11">
      <c r="A329" s="165">
        <v>40098.102881944447</v>
      </c>
      <c r="B329" s="166">
        <v>59.884998321533203</v>
      </c>
      <c r="C329" s="167">
        <v>3800.427490234375</v>
      </c>
      <c r="D329" s="146">
        <v>335</v>
      </c>
      <c r="E329" s="146">
        <v>212.17269897460937</v>
      </c>
      <c r="F329" s="146">
        <v>5</v>
      </c>
      <c r="G329" s="146">
        <v>161.5</v>
      </c>
      <c r="H329" s="146">
        <v>10</v>
      </c>
      <c r="I329" s="146">
        <v>0</v>
      </c>
      <c r="J329" s="146">
        <v>-103</v>
      </c>
      <c r="K329" s="146">
        <v>7570</v>
      </c>
    </row>
    <row r="330" spans="1:11">
      <c r="A330" s="165">
        <v>40098.102916666663</v>
      </c>
      <c r="B330" s="166">
        <v>59.887001037597656</v>
      </c>
      <c r="C330" s="167">
        <v>3799.959228515625</v>
      </c>
      <c r="D330" s="146">
        <v>335</v>
      </c>
      <c r="E330" s="146">
        <v>212.17269897460937</v>
      </c>
      <c r="F330" s="146">
        <v>6</v>
      </c>
      <c r="G330" s="146">
        <v>162</v>
      </c>
      <c r="H330" s="146">
        <v>10</v>
      </c>
      <c r="I330" s="146">
        <v>0</v>
      </c>
      <c r="J330" s="146">
        <v>-103</v>
      </c>
      <c r="K330" s="146">
        <v>7570</v>
      </c>
    </row>
    <row r="331" spans="1:11">
      <c r="A331" s="165">
        <v>40098.102951388886</v>
      </c>
      <c r="B331" s="166">
        <v>59.88800048828125</v>
      </c>
      <c r="C331" s="167">
        <v>3802.925048828125</v>
      </c>
      <c r="D331" s="146">
        <v>335</v>
      </c>
      <c r="E331" s="146">
        <v>212.17269897460937</v>
      </c>
      <c r="F331" s="146">
        <v>7</v>
      </c>
      <c r="G331" s="146">
        <v>162.5</v>
      </c>
      <c r="H331" s="146">
        <v>10</v>
      </c>
      <c r="I331" s="146">
        <v>0</v>
      </c>
      <c r="J331" s="146">
        <v>-103</v>
      </c>
      <c r="K331" s="146">
        <v>7570</v>
      </c>
    </row>
    <row r="332" spans="1:11">
      <c r="A332" s="165">
        <v>40098.102986111109</v>
      </c>
      <c r="B332" s="166">
        <v>59.889999389648437</v>
      </c>
      <c r="C332" s="167">
        <v>3802.950927734375</v>
      </c>
      <c r="D332" s="146">
        <v>335</v>
      </c>
      <c r="E332" s="146">
        <v>212.17269897460937</v>
      </c>
      <c r="F332" s="146">
        <v>8</v>
      </c>
      <c r="G332" s="146">
        <v>163</v>
      </c>
      <c r="H332" s="146">
        <v>10</v>
      </c>
      <c r="I332" s="146">
        <v>0</v>
      </c>
      <c r="J332" s="146">
        <v>-103</v>
      </c>
      <c r="K332" s="146">
        <v>7570</v>
      </c>
    </row>
    <row r="333" spans="1:11">
      <c r="A333" s="165">
        <v>40098.103020833332</v>
      </c>
      <c r="B333" s="166">
        <v>59.888999938964844</v>
      </c>
      <c r="C333" s="167">
        <v>3805.49609375</v>
      </c>
      <c r="D333" s="146">
        <v>335</v>
      </c>
      <c r="E333" s="146">
        <v>215.59817504882812</v>
      </c>
      <c r="F333" s="146">
        <v>9</v>
      </c>
      <c r="G333" s="146">
        <v>163.5</v>
      </c>
      <c r="H333" s="146">
        <v>10</v>
      </c>
      <c r="I333" s="146">
        <v>0</v>
      </c>
      <c r="J333" s="146">
        <v>-103</v>
      </c>
      <c r="K333" s="146">
        <v>7570</v>
      </c>
    </row>
    <row r="334" spans="1:11">
      <c r="A334" s="165">
        <v>40098.103055555555</v>
      </c>
      <c r="B334" s="166">
        <v>59.873001098632813</v>
      </c>
      <c r="C334" s="167">
        <v>3805.61669921875</v>
      </c>
      <c r="D334" s="146">
        <v>335</v>
      </c>
      <c r="E334" s="146">
        <v>215.59817504882812</v>
      </c>
      <c r="F334" s="146">
        <v>10</v>
      </c>
      <c r="G334" s="146">
        <v>164</v>
      </c>
      <c r="H334" s="146">
        <v>10</v>
      </c>
      <c r="I334" s="146">
        <v>0</v>
      </c>
      <c r="J334" s="146">
        <v>-103</v>
      </c>
      <c r="K334" s="146">
        <v>7568</v>
      </c>
    </row>
    <row r="335" spans="1:11">
      <c r="A335" s="165">
        <v>40098.103090277778</v>
      </c>
      <c r="B335" s="166">
        <v>59.856998443603516</v>
      </c>
      <c r="C335" s="167">
        <v>3811.5029296875</v>
      </c>
      <c r="D335" s="146">
        <v>335</v>
      </c>
      <c r="E335" s="146">
        <v>215.59817504882812</v>
      </c>
      <c r="F335" s="146">
        <v>11</v>
      </c>
      <c r="G335" s="146">
        <v>164.5</v>
      </c>
      <c r="H335" s="146">
        <v>10</v>
      </c>
      <c r="I335" s="146">
        <v>0</v>
      </c>
      <c r="J335" s="146">
        <v>-103</v>
      </c>
      <c r="K335" s="146">
        <v>7565</v>
      </c>
    </row>
    <row r="336" spans="1:11">
      <c r="A336" s="165">
        <v>40098.103125000001</v>
      </c>
      <c r="B336" s="166">
        <v>59.852001190185547</v>
      </c>
      <c r="C336" s="167">
        <v>3814.8623046875</v>
      </c>
      <c r="D336" s="146">
        <v>335</v>
      </c>
      <c r="E336" s="146">
        <v>215.59817504882812</v>
      </c>
      <c r="F336" s="146">
        <v>12</v>
      </c>
      <c r="G336" s="146">
        <v>165</v>
      </c>
      <c r="H336" s="146">
        <v>10</v>
      </c>
      <c r="I336" s="146">
        <v>0</v>
      </c>
      <c r="J336" s="146">
        <v>-103</v>
      </c>
      <c r="K336" s="146">
        <v>7560</v>
      </c>
    </row>
    <row r="337" spans="1:11">
      <c r="A337" s="165">
        <v>40098.103159722225</v>
      </c>
      <c r="B337" s="166">
        <v>59.858001708984375</v>
      </c>
      <c r="C337" s="167">
        <v>3825.642578125</v>
      </c>
      <c r="D337" s="146">
        <v>335</v>
      </c>
      <c r="E337" s="146">
        <v>215.59817504882812</v>
      </c>
      <c r="F337" s="146">
        <v>13</v>
      </c>
      <c r="G337" s="146">
        <v>165.5</v>
      </c>
      <c r="H337" s="146">
        <v>10</v>
      </c>
      <c r="I337" s="146">
        <v>0</v>
      </c>
      <c r="J337" s="146">
        <v>-103</v>
      </c>
      <c r="K337" s="146">
        <v>7563</v>
      </c>
    </row>
    <row r="338" spans="1:11">
      <c r="A338" s="165">
        <v>40098.103194444448</v>
      </c>
      <c r="B338" s="166">
        <v>59.866001129150391</v>
      </c>
      <c r="C338" s="167">
        <v>3826.05322265625</v>
      </c>
      <c r="D338" s="146">
        <v>335</v>
      </c>
      <c r="E338" s="146">
        <v>218.32725524902344</v>
      </c>
      <c r="F338" s="146">
        <v>14</v>
      </c>
      <c r="G338" s="146">
        <v>166</v>
      </c>
      <c r="H338" s="146">
        <v>10</v>
      </c>
      <c r="I338" s="146">
        <v>0</v>
      </c>
      <c r="J338" s="146">
        <v>-103</v>
      </c>
      <c r="K338" s="146">
        <v>7564</v>
      </c>
    </row>
    <row r="339" spans="1:11">
      <c r="A339" s="165">
        <v>40098.103229166663</v>
      </c>
      <c r="B339" s="166">
        <v>59.865001678466797</v>
      </c>
      <c r="C339" s="167">
        <v>3827.52392578125</v>
      </c>
      <c r="D339" s="146">
        <v>335</v>
      </c>
      <c r="E339" s="146">
        <v>218.32725524902344</v>
      </c>
      <c r="F339" s="146">
        <v>15</v>
      </c>
      <c r="G339" s="146">
        <v>166.5</v>
      </c>
      <c r="H339" s="146">
        <v>10</v>
      </c>
      <c r="I339" s="146">
        <v>0</v>
      </c>
      <c r="J339" s="146">
        <v>-103</v>
      </c>
      <c r="K339" s="146">
        <v>7566</v>
      </c>
    </row>
    <row r="340" spans="1:11">
      <c r="A340" s="165">
        <v>40098.103263888886</v>
      </c>
      <c r="B340" s="166">
        <v>59.866001129150391</v>
      </c>
      <c r="C340" s="167">
        <v>3826.753173828125</v>
      </c>
      <c r="D340" s="146">
        <v>335</v>
      </c>
      <c r="E340" s="146">
        <v>218.32725524902344</v>
      </c>
      <c r="F340" s="146">
        <v>16</v>
      </c>
      <c r="G340" s="146">
        <v>167</v>
      </c>
      <c r="H340" s="146">
        <v>10</v>
      </c>
      <c r="I340" s="146">
        <v>0</v>
      </c>
      <c r="J340" s="146">
        <v>-103</v>
      </c>
      <c r="K340" s="146">
        <v>7570</v>
      </c>
    </row>
    <row r="341" spans="1:11">
      <c r="A341" s="165">
        <v>40098.103298611109</v>
      </c>
      <c r="B341" s="166">
        <v>59.870998382568359</v>
      </c>
      <c r="C341" s="167">
        <v>3826.45361328125</v>
      </c>
      <c r="D341" s="146">
        <v>335</v>
      </c>
      <c r="E341" s="146">
        <v>218.32725524902344</v>
      </c>
      <c r="F341" s="146">
        <v>16</v>
      </c>
      <c r="G341" s="146">
        <v>167.5</v>
      </c>
      <c r="H341" s="146">
        <v>10</v>
      </c>
      <c r="I341" s="146">
        <v>0</v>
      </c>
      <c r="J341" s="146">
        <v>-103</v>
      </c>
      <c r="K341" s="146">
        <v>7570</v>
      </c>
    </row>
    <row r="342" spans="1:11">
      <c r="A342" s="165">
        <v>40098.103333333333</v>
      </c>
      <c r="B342" s="166">
        <v>59.879001617431641</v>
      </c>
      <c r="C342" s="167">
        <v>3825.71337890625</v>
      </c>
      <c r="D342" s="146">
        <v>335</v>
      </c>
      <c r="E342" s="146">
        <v>218.32725524902344</v>
      </c>
      <c r="F342" s="146">
        <v>16</v>
      </c>
      <c r="G342" s="146">
        <v>168</v>
      </c>
      <c r="H342" s="146">
        <v>10</v>
      </c>
      <c r="I342" s="146">
        <v>0</v>
      </c>
      <c r="J342" s="146">
        <v>-103</v>
      </c>
      <c r="K342" s="146">
        <v>7570</v>
      </c>
    </row>
    <row r="343" spans="1:11">
      <c r="A343" s="165">
        <v>40098.103368055556</v>
      </c>
      <c r="B343" s="166">
        <v>59.880001068115234</v>
      </c>
      <c r="C343" s="167">
        <v>3822.50537109375</v>
      </c>
      <c r="D343" s="146">
        <v>335</v>
      </c>
      <c r="E343" s="146">
        <v>217.37942504882812</v>
      </c>
      <c r="F343" s="146">
        <v>16</v>
      </c>
      <c r="G343" s="146">
        <v>168.5</v>
      </c>
      <c r="H343" s="146">
        <v>10</v>
      </c>
      <c r="I343" s="146">
        <v>0</v>
      </c>
      <c r="J343" s="146">
        <v>-103</v>
      </c>
      <c r="K343" s="146">
        <v>7570</v>
      </c>
    </row>
    <row r="344" spans="1:11">
      <c r="A344" s="165">
        <v>40098.103402777779</v>
      </c>
      <c r="B344" s="166">
        <v>59.886001586914063</v>
      </c>
      <c r="C344" s="167">
        <v>3819.0810546875</v>
      </c>
      <c r="D344" s="146">
        <v>335</v>
      </c>
      <c r="E344" s="146">
        <v>217.37942504882812</v>
      </c>
      <c r="F344" s="146">
        <v>16</v>
      </c>
      <c r="G344" s="146">
        <v>169</v>
      </c>
      <c r="H344" s="146">
        <v>10</v>
      </c>
      <c r="I344" s="146">
        <v>0</v>
      </c>
      <c r="J344" s="146">
        <v>-103</v>
      </c>
      <c r="K344" s="146">
        <v>7570</v>
      </c>
    </row>
    <row r="345" spans="1:11">
      <c r="A345" s="165">
        <v>40098.103437500002</v>
      </c>
      <c r="B345" s="166">
        <v>59.889999389648437</v>
      </c>
      <c r="C345" s="167">
        <v>3816.814697265625</v>
      </c>
      <c r="D345" s="146">
        <v>335</v>
      </c>
      <c r="E345" s="146">
        <v>217.37942504882812</v>
      </c>
      <c r="F345" s="146">
        <v>16</v>
      </c>
      <c r="G345" s="146">
        <v>169.5</v>
      </c>
      <c r="H345" s="146">
        <v>10</v>
      </c>
      <c r="I345" s="146">
        <v>0</v>
      </c>
      <c r="J345" s="146">
        <v>-103</v>
      </c>
      <c r="K345" s="146">
        <v>7569</v>
      </c>
    </row>
    <row r="346" spans="1:11">
      <c r="A346" s="165">
        <v>40098.103472222225</v>
      </c>
      <c r="B346" s="166">
        <v>59.888999938964844</v>
      </c>
      <c r="C346" s="167">
        <v>3815.009765625</v>
      </c>
      <c r="D346" s="146">
        <v>335</v>
      </c>
      <c r="E346" s="146">
        <v>217.37942504882812</v>
      </c>
      <c r="F346" s="146">
        <v>16</v>
      </c>
      <c r="G346" s="146">
        <v>170</v>
      </c>
      <c r="H346" s="146">
        <v>10</v>
      </c>
      <c r="I346" s="146">
        <v>0</v>
      </c>
      <c r="J346" s="146">
        <v>-103</v>
      </c>
      <c r="K346" s="146">
        <v>7575</v>
      </c>
    </row>
    <row r="347" spans="1:11">
      <c r="A347" s="165">
        <v>40098.103506944448</v>
      </c>
      <c r="B347" s="166">
        <v>59.893001556396484</v>
      </c>
      <c r="C347" s="167">
        <v>3811.83837890625</v>
      </c>
      <c r="D347" s="146">
        <v>335</v>
      </c>
      <c r="E347" s="146">
        <v>217.37942504882812</v>
      </c>
      <c r="F347" s="146">
        <v>16</v>
      </c>
      <c r="G347" s="146">
        <v>170.5</v>
      </c>
      <c r="H347" s="146">
        <v>10</v>
      </c>
      <c r="I347" s="146">
        <v>0</v>
      </c>
      <c r="J347" s="146">
        <v>-103</v>
      </c>
      <c r="K347" s="146">
        <v>7573</v>
      </c>
    </row>
    <row r="348" spans="1:11">
      <c r="A348" s="165">
        <v>40098.103541666664</v>
      </c>
      <c r="B348" s="166">
        <v>59.902999877929688</v>
      </c>
      <c r="C348" s="167">
        <v>3809.65185546875</v>
      </c>
      <c r="D348" s="146">
        <v>335</v>
      </c>
      <c r="E348" s="146">
        <v>214.83035278320312</v>
      </c>
      <c r="F348" s="146">
        <v>16</v>
      </c>
      <c r="G348" s="146">
        <v>171</v>
      </c>
      <c r="H348" s="146">
        <v>10</v>
      </c>
      <c r="I348" s="146">
        <v>0</v>
      </c>
      <c r="J348" s="146">
        <v>-103</v>
      </c>
      <c r="K348" s="146">
        <v>7571</v>
      </c>
    </row>
    <row r="349" spans="1:11">
      <c r="A349" s="165">
        <v>40098.103576388887</v>
      </c>
      <c r="B349" s="166">
        <v>59.902000427246094</v>
      </c>
      <c r="C349" s="167">
        <v>3805.59326171875</v>
      </c>
      <c r="D349" s="146">
        <v>335</v>
      </c>
      <c r="E349" s="146">
        <v>214.83035278320312</v>
      </c>
      <c r="F349" s="146">
        <v>16</v>
      </c>
      <c r="G349" s="146">
        <v>171.5</v>
      </c>
      <c r="H349" s="146">
        <v>10</v>
      </c>
      <c r="I349" s="146">
        <v>0</v>
      </c>
      <c r="J349" s="146">
        <v>-103</v>
      </c>
      <c r="K349" s="146">
        <v>7573</v>
      </c>
    </row>
    <row r="350" spans="1:11">
      <c r="A350" s="165">
        <v>40098.10361111111</v>
      </c>
      <c r="B350" s="166">
        <v>59.903999328613281</v>
      </c>
      <c r="C350" s="167">
        <v>3804.1884765625</v>
      </c>
      <c r="D350" s="146">
        <v>335</v>
      </c>
      <c r="E350" s="146">
        <v>214.83035278320312</v>
      </c>
      <c r="F350" s="146">
        <v>16</v>
      </c>
      <c r="G350" s="146">
        <v>172</v>
      </c>
      <c r="H350" s="146">
        <v>10</v>
      </c>
      <c r="I350" s="146">
        <v>0</v>
      </c>
      <c r="J350" s="146">
        <v>-103</v>
      </c>
      <c r="K350" s="146">
        <v>7575</v>
      </c>
    </row>
    <row r="351" spans="1:11">
      <c r="A351" s="165">
        <v>40098.103645833333</v>
      </c>
      <c r="B351" s="166">
        <v>59.907001495361328</v>
      </c>
      <c r="C351" s="167">
        <v>3793.97509765625</v>
      </c>
      <c r="D351" s="146">
        <v>335</v>
      </c>
      <c r="E351" s="146">
        <v>214.83035278320312</v>
      </c>
      <c r="F351" s="146">
        <v>16</v>
      </c>
      <c r="G351" s="146">
        <v>172.5</v>
      </c>
      <c r="H351" s="146">
        <v>10</v>
      </c>
      <c r="I351" s="146">
        <v>0</v>
      </c>
      <c r="J351" s="146">
        <v>-103</v>
      </c>
      <c r="K351" s="146">
        <v>7577</v>
      </c>
    </row>
    <row r="352" spans="1:11">
      <c r="A352" s="165">
        <v>40098.103680555556</v>
      </c>
      <c r="B352" s="166">
        <v>59.916000366210938</v>
      </c>
      <c r="C352" s="167">
        <v>3792.16943359375</v>
      </c>
      <c r="D352" s="146">
        <v>335</v>
      </c>
      <c r="E352" s="146">
        <v>214.83035278320312</v>
      </c>
      <c r="F352" s="146">
        <v>16</v>
      </c>
      <c r="G352" s="146">
        <v>173</v>
      </c>
      <c r="H352" s="146">
        <v>10</v>
      </c>
      <c r="I352" s="146">
        <v>0</v>
      </c>
      <c r="J352" s="146">
        <v>-103</v>
      </c>
      <c r="K352" s="146">
        <v>7577</v>
      </c>
    </row>
    <row r="353" spans="1:11">
      <c r="A353" s="165">
        <v>40098.103715277779</v>
      </c>
      <c r="B353" s="166">
        <v>59.916000366210938</v>
      </c>
      <c r="C353" s="167">
        <v>3789.53369140625</v>
      </c>
      <c r="D353" s="146">
        <v>335</v>
      </c>
      <c r="E353" s="146">
        <v>227.65591430664062</v>
      </c>
      <c r="F353" s="146">
        <v>16</v>
      </c>
      <c r="G353" s="146">
        <v>173.5</v>
      </c>
      <c r="H353" s="146">
        <v>10</v>
      </c>
      <c r="I353" s="146">
        <v>0</v>
      </c>
      <c r="J353" s="146">
        <v>-103</v>
      </c>
      <c r="K353" s="146">
        <v>7578</v>
      </c>
    </row>
    <row r="354" spans="1:11">
      <c r="A354" s="165">
        <v>40098.103750000002</v>
      </c>
      <c r="B354" s="166">
        <v>59.917999267578125</v>
      </c>
      <c r="C354" s="167">
        <v>3788.132080078125</v>
      </c>
      <c r="D354" s="146">
        <v>335</v>
      </c>
      <c r="E354" s="146">
        <v>227.65591430664062</v>
      </c>
      <c r="F354" s="146">
        <v>16</v>
      </c>
      <c r="G354" s="146">
        <v>174</v>
      </c>
      <c r="H354" s="146">
        <v>10</v>
      </c>
      <c r="I354" s="146">
        <v>0</v>
      </c>
      <c r="J354" s="146">
        <v>-103</v>
      </c>
      <c r="K354" s="146">
        <v>7579</v>
      </c>
    </row>
    <row r="355" spans="1:11">
      <c r="A355" s="165">
        <v>40098.103784722225</v>
      </c>
      <c r="B355" s="166">
        <v>59.919998168945313</v>
      </c>
      <c r="C355" s="167">
        <v>3783.0283203125</v>
      </c>
      <c r="D355" s="146">
        <v>335</v>
      </c>
      <c r="E355" s="146">
        <v>227.65591430664062</v>
      </c>
      <c r="F355" s="146">
        <v>16</v>
      </c>
      <c r="G355" s="146">
        <v>174.5</v>
      </c>
      <c r="H355" s="146">
        <v>10</v>
      </c>
      <c r="I355" s="146">
        <v>0</v>
      </c>
      <c r="J355" s="146">
        <v>-103</v>
      </c>
      <c r="K355" s="146">
        <v>7580</v>
      </c>
    </row>
    <row r="356" spans="1:11">
      <c r="A356" s="165">
        <v>40098.103819444441</v>
      </c>
      <c r="B356" s="166">
        <v>59.919998168945313</v>
      </c>
      <c r="C356" s="167">
        <v>3781.701171875</v>
      </c>
      <c r="D356" s="146">
        <v>335</v>
      </c>
      <c r="E356" s="146">
        <v>227.65591430664062</v>
      </c>
      <c r="F356" s="146">
        <v>16</v>
      </c>
      <c r="G356" s="146">
        <v>175</v>
      </c>
      <c r="H356" s="146">
        <v>10</v>
      </c>
      <c r="I356" s="146">
        <v>0</v>
      </c>
      <c r="J356" s="146">
        <v>-103</v>
      </c>
      <c r="K356" s="146">
        <v>7581</v>
      </c>
    </row>
    <row r="357" spans="1:11">
      <c r="A357" s="165">
        <v>40098.103854166664</v>
      </c>
      <c r="B357" s="166">
        <v>59.916999816894531</v>
      </c>
      <c r="C357" s="167">
        <v>3775.635498046875</v>
      </c>
      <c r="D357" s="146">
        <v>335</v>
      </c>
      <c r="E357" s="146">
        <v>227.65591430664062</v>
      </c>
      <c r="F357" s="146">
        <v>16</v>
      </c>
      <c r="G357" s="146">
        <v>175.5</v>
      </c>
      <c r="H357" s="146">
        <v>10</v>
      </c>
      <c r="I357" s="146">
        <v>0</v>
      </c>
      <c r="J357" s="146">
        <v>-103</v>
      </c>
      <c r="K357" s="146">
        <v>7585</v>
      </c>
    </row>
    <row r="358" spans="1:11">
      <c r="A358" s="165">
        <v>40098.103888888887</v>
      </c>
      <c r="B358" s="166">
        <v>59.921001434326172</v>
      </c>
      <c r="C358" s="167">
        <v>3774.604248046875</v>
      </c>
      <c r="D358" s="146">
        <v>335</v>
      </c>
      <c r="E358" s="146">
        <v>225.01808166503906</v>
      </c>
      <c r="F358" s="146">
        <v>16</v>
      </c>
      <c r="G358" s="146">
        <v>176</v>
      </c>
      <c r="H358" s="146">
        <v>10</v>
      </c>
      <c r="I358" s="146">
        <v>0</v>
      </c>
      <c r="J358" s="146">
        <v>-103</v>
      </c>
      <c r="K358" s="146">
        <v>7588</v>
      </c>
    </row>
    <row r="359" spans="1:11">
      <c r="A359" s="165">
        <v>40098.10392361111</v>
      </c>
      <c r="B359" s="166">
        <v>59.923000335693359</v>
      </c>
      <c r="C359" s="167">
        <v>3773.957763671875</v>
      </c>
      <c r="D359" s="146">
        <v>335</v>
      </c>
      <c r="E359" s="146">
        <v>225.01808166503906</v>
      </c>
      <c r="F359" s="146">
        <v>16</v>
      </c>
      <c r="G359" s="146">
        <v>176.5</v>
      </c>
      <c r="H359" s="146">
        <v>10</v>
      </c>
      <c r="I359" s="146">
        <v>0</v>
      </c>
      <c r="J359" s="146">
        <v>-103</v>
      </c>
      <c r="K359" s="146">
        <v>7589</v>
      </c>
    </row>
    <row r="360" spans="1:11">
      <c r="A360" s="165">
        <v>40098.103958333333</v>
      </c>
      <c r="B360" s="166">
        <v>59.924999237060547</v>
      </c>
      <c r="C360" s="167">
        <v>3772.722412109375</v>
      </c>
      <c r="D360" s="146">
        <v>335</v>
      </c>
      <c r="E360" s="146">
        <v>225.01808166503906</v>
      </c>
      <c r="F360" s="146">
        <v>0</v>
      </c>
      <c r="G360" s="146">
        <v>177</v>
      </c>
      <c r="H360" s="146">
        <v>10</v>
      </c>
      <c r="I360" s="146">
        <v>0</v>
      </c>
      <c r="J360" s="146">
        <v>-103</v>
      </c>
      <c r="K360" s="146">
        <v>7589</v>
      </c>
    </row>
    <row r="361" spans="1:11">
      <c r="A361" s="165">
        <v>40098.103993055556</v>
      </c>
      <c r="B361" s="166">
        <v>59.928001403808594</v>
      </c>
      <c r="C361" s="167">
        <v>3769.629638671875</v>
      </c>
      <c r="D361" s="146">
        <v>335</v>
      </c>
      <c r="E361" s="146">
        <v>225.01808166503906</v>
      </c>
      <c r="F361" s="146">
        <v>0</v>
      </c>
      <c r="G361" s="146">
        <v>177.5</v>
      </c>
      <c r="H361" s="146">
        <v>10</v>
      </c>
      <c r="I361" s="146">
        <v>0</v>
      </c>
      <c r="J361" s="146">
        <v>-103</v>
      </c>
      <c r="K361" s="146">
        <v>7590</v>
      </c>
    </row>
    <row r="362" spans="1:11">
      <c r="A362" s="165">
        <v>40098.104027777779</v>
      </c>
      <c r="B362" s="166">
        <v>59.931999206542969</v>
      </c>
      <c r="C362" s="167">
        <v>3768.70703125</v>
      </c>
      <c r="D362" s="146">
        <v>335</v>
      </c>
      <c r="E362" s="146">
        <v>225.01808166503906</v>
      </c>
      <c r="F362" s="146">
        <v>0</v>
      </c>
      <c r="G362" s="146">
        <v>178</v>
      </c>
      <c r="H362" s="146">
        <v>10</v>
      </c>
      <c r="I362" s="146">
        <v>0</v>
      </c>
      <c r="J362" s="146">
        <v>-103</v>
      </c>
      <c r="K362" s="146">
        <v>7590</v>
      </c>
    </row>
    <row r="363" spans="1:11">
      <c r="A363" s="165">
        <v>40098.104062500002</v>
      </c>
      <c r="B363" s="166">
        <v>59.926998138427734</v>
      </c>
      <c r="C363" s="167">
        <v>3767.02099609375</v>
      </c>
      <c r="D363" s="146">
        <v>335</v>
      </c>
      <c r="E363" s="146">
        <v>228.36515808105469</v>
      </c>
      <c r="F363" s="146">
        <v>0</v>
      </c>
      <c r="G363" s="146">
        <v>178.5</v>
      </c>
      <c r="H363" s="146">
        <v>10</v>
      </c>
      <c r="I363" s="146">
        <v>0</v>
      </c>
      <c r="J363" s="146">
        <v>-103</v>
      </c>
      <c r="K363" s="146">
        <v>7590</v>
      </c>
    </row>
    <row r="364" spans="1:11">
      <c r="A364" s="165">
        <v>40098.104097222225</v>
      </c>
      <c r="B364" s="166">
        <v>59.930999755859375</v>
      </c>
      <c r="C364" s="167">
        <v>3767.407958984375</v>
      </c>
      <c r="D364" s="146">
        <v>335</v>
      </c>
      <c r="E364" s="146">
        <v>228.36515808105469</v>
      </c>
      <c r="F364" s="146">
        <v>0</v>
      </c>
      <c r="G364" s="146">
        <v>179</v>
      </c>
      <c r="H364" s="146">
        <v>10</v>
      </c>
      <c r="I364" s="146">
        <v>0</v>
      </c>
      <c r="J364" s="146">
        <v>-103</v>
      </c>
      <c r="K364" s="146">
        <v>7591</v>
      </c>
    </row>
    <row r="365" spans="1:11">
      <c r="A365" s="165">
        <v>40098.104131944441</v>
      </c>
      <c r="B365" s="166">
        <v>59.929000854492187</v>
      </c>
      <c r="C365" s="167">
        <v>3766.259033203125</v>
      </c>
      <c r="D365" s="146">
        <v>335</v>
      </c>
      <c r="E365" s="146">
        <v>228.36515808105469</v>
      </c>
      <c r="F365" s="146">
        <v>0</v>
      </c>
      <c r="G365" s="146">
        <v>179.5</v>
      </c>
      <c r="H365" s="146">
        <v>10</v>
      </c>
      <c r="I365" s="146">
        <v>0</v>
      </c>
      <c r="J365" s="146">
        <v>-103</v>
      </c>
      <c r="K365" s="146">
        <v>7591</v>
      </c>
    </row>
    <row r="366" spans="1:11">
      <c r="A366" s="165">
        <v>40098.104166666664</v>
      </c>
      <c r="B366" s="166">
        <v>59.930999755859375</v>
      </c>
      <c r="C366" s="167">
        <v>3765.671630859375</v>
      </c>
      <c r="D366" s="146">
        <v>335</v>
      </c>
      <c r="E366" s="146">
        <v>228.36515808105469</v>
      </c>
      <c r="F366" s="146">
        <v>0</v>
      </c>
      <c r="G366" s="146">
        <v>180</v>
      </c>
      <c r="H366" s="146">
        <v>10</v>
      </c>
      <c r="I366" s="146">
        <v>0</v>
      </c>
      <c r="J366" s="146">
        <v>-103</v>
      </c>
      <c r="K366" s="146">
        <v>7591</v>
      </c>
    </row>
    <row r="367" spans="1:11">
      <c r="A367" s="165">
        <v>40098.104201388887</v>
      </c>
      <c r="B367" s="166">
        <v>59.937000274658203</v>
      </c>
      <c r="C367" s="167">
        <v>3766.12255859375</v>
      </c>
      <c r="D367" s="146">
        <v>335</v>
      </c>
      <c r="E367" s="146">
        <v>228.36515808105469</v>
      </c>
      <c r="F367" s="146">
        <v>0</v>
      </c>
      <c r="G367" s="146">
        <v>180.5</v>
      </c>
      <c r="H367" s="146">
        <v>10</v>
      </c>
      <c r="I367" s="146">
        <v>0</v>
      </c>
      <c r="J367" s="146">
        <v>-103</v>
      </c>
      <c r="K367" s="146">
        <v>7592</v>
      </c>
    </row>
    <row r="368" spans="1:11">
      <c r="A368" s="165">
        <v>40098.10423611111</v>
      </c>
      <c r="B368" s="166">
        <v>59.944999694824219</v>
      </c>
      <c r="C368" s="167">
        <v>3765.10498046875</v>
      </c>
      <c r="D368" s="146">
        <v>335</v>
      </c>
      <c r="E368" s="146">
        <v>234.07533264160156</v>
      </c>
      <c r="F368" s="146">
        <v>0</v>
      </c>
      <c r="G368" s="146">
        <v>181</v>
      </c>
      <c r="H368" s="146">
        <v>10</v>
      </c>
      <c r="I368" s="146">
        <v>0</v>
      </c>
      <c r="J368" s="146">
        <v>-103</v>
      </c>
      <c r="K368" s="146">
        <v>7592</v>
      </c>
    </row>
    <row r="369" spans="1:11">
      <c r="A369" s="165">
        <v>40098.104270833333</v>
      </c>
      <c r="B369" s="166">
        <v>59.949001312255859</v>
      </c>
      <c r="C369" s="167">
        <v>3758.38720703125</v>
      </c>
      <c r="D369" s="146">
        <v>335</v>
      </c>
      <c r="E369" s="146">
        <v>234.07533264160156</v>
      </c>
      <c r="F369" s="146">
        <v>0</v>
      </c>
      <c r="G369" s="146">
        <v>181.5</v>
      </c>
      <c r="H369" s="146">
        <v>10</v>
      </c>
      <c r="I369" s="146">
        <v>0</v>
      </c>
      <c r="J369" s="146">
        <v>-103</v>
      </c>
      <c r="K369" s="146">
        <v>7593</v>
      </c>
    </row>
    <row r="370" spans="1:11">
      <c r="A370" s="165">
        <v>40098.104305555556</v>
      </c>
      <c r="B370" s="166">
        <v>59.942001342773438</v>
      </c>
      <c r="C370" s="167">
        <v>3753.92236328125</v>
      </c>
      <c r="D370" s="146">
        <v>335</v>
      </c>
      <c r="E370" s="146">
        <v>234.07533264160156</v>
      </c>
      <c r="F370" s="146">
        <v>0</v>
      </c>
      <c r="G370" s="146">
        <v>182</v>
      </c>
      <c r="H370" s="146">
        <v>10</v>
      </c>
      <c r="I370" s="146">
        <v>0</v>
      </c>
      <c r="J370" s="146">
        <v>-103</v>
      </c>
      <c r="K370" s="146">
        <v>7594</v>
      </c>
    </row>
    <row r="371" spans="1:11">
      <c r="A371" s="165">
        <v>40098.10434027778</v>
      </c>
      <c r="B371" s="166">
        <v>59.941001892089844</v>
      </c>
      <c r="C371" s="167">
        <v>3746.888671875</v>
      </c>
      <c r="D371" s="146">
        <v>335</v>
      </c>
      <c r="E371" s="146">
        <v>234.07533264160156</v>
      </c>
      <c r="F371" s="146">
        <v>0</v>
      </c>
      <c r="G371" s="146">
        <v>182.5</v>
      </c>
      <c r="H371" s="146">
        <v>10</v>
      </c>
      <c r="I371" s="146">
        <v>0</v>
      </c>
      <c r="J371" s="146">
        <v>-103</v>
      </c>
      <c r="K371" s="146">
        <v>7595</v>
      </c>
    </row>
    <row r="372" spans="1:11">
      <c r="A372" s="165">
        <v>40098.104375000003</v>
      </c>
      <c r="B372" s="166">
        <v>59.944999694824219</v>
      </c>
      <c r="C372" s="167">
        <v>3747.87548828125</v>
      </c>
      <c r="D372" s="146">
        <v>335</v>
      </c>
      <c r="E372" s="146">
        <v>234.07533264160156</v>
      </c>
      <c r="F372" s="146">
        <v>0</v>
      </c>
      <c r="G372" s="146">
        <v>183</v>
      </c>
      <c r="H372" s="146">
        <v>10</v>
      </c>
      <c r="I372" s="146">
        <v>0</v>
      </c>
      <c r="J372" s="146">
        <v>-103</v>
      </c>
      <c r="K372" s="146">
        <v>7655</v>
      </c>
    </row>
    <row r="373" spans="1:11">
      <c r="A373" s="165">
        <v>40098.104409722226</v>
      </c>
      <c r="B373" s="166">
        <v>59.948001861572266</v>
      </c>
      <c r="C373" s="167">
        <v>3748.6611328125</v>
      </c>
      <c r="D373" s="146">
        <v>335</v>
      </c>
      <c r="E373" s="146">
        <v>228.79815673828125</v>
      </c>
      <c r="F373" s="146">
        <v>0</v>
      </c>
      <c r="G373" s="146">
        <v>183.5</v>
      </c>
      <c r="H373" s="146">
        <v>10</v>
      </c>
      <c r="I373" s="146">
        <v>0</v>
      </c>
      <c r="J373" s="146">
        <v>-103</v>
      </c>
      <c r="K373" s="146">
        <v>7656</v>
      </c>
    </row>
    <row r="374" spans="1:11">
      <c r="A374" s="165">
        <v>40098.104444444441</v>
      </c>
      <c r="B374" s="166">
        <v>59.949001312255859</v>
      </c>
      <c r="C374" s="167">
        <v>3746.7060546875</v>
      </c>
      <c r="D374" s="146">
        <v>335</v>
      </c>
      <c r="E374" s="146">
        <v>228.79815673828125</v>
      </c>
      <c r="F374" s="146">
        <v>0</v>
      </c>
      <c r="G374" s="146">
        <v>184</v>
      </c>
      <c r="H374" s="146">
        <v>10</v>
      </c>
      <c r="I374" s="146">
        <v>0</v>
      </c>
      <c r="J374" s="146">
        <v>-103</v>
      </c>
      <c r="K374" s="146">
        <v>7656</v>
      </c>
    </row>
    <row r="375" spans="1:11">
      <c r="A375" s="165">
        <v>40098.104479166665</v>
      </c>
      <c r="B375" s="166">
        <v>59.951000213623047</v>
      </c>
      <c r="C375" s="167">
        <v>3742.741455078125</v>
      </c>
      <c r="D375" s="146">
        <v>335</v>
      </c>
      <c r="E375" s="146">
        <v>228.79815673828125</v>
      </c>
      <c r="F375" s="146">
        <v>0</v>
      </c>
      <c r="G375" s="146">
        <v>184.5</v>
      </c>
      <c r="H375" s="146">
        <v>10</v>
      </c>
      <c r="I375" s="146">
        <v>0</v>
      </c>
      <c r="J375" s="146">
        <v>-103</v>
      </c>
      <c r="K375" s="146">
        <v>7657</v>
      </c>
    </row>
    <row r="376" spans="1:11">
      <c r="A376" s="165">
        <v>40098.104513888888</v>
      </c>
      <c r="B376" s="166">
        <v>59.952999114990234</v>
      </c>
      <c r="C376" s="167">
        <v>3740.259033203125</v>
      </c>
      <c r="D376" s="146">
        <v>335</v>
      </c>
      <c r="E376" s="146">
        <v>228.79815673828125</v>
      </c>
      <c r="F376" s="146">
        <v>0</v>
      </c>
      <c r="G376" s="146">
        <v>185</v>
      </c>
      <c r="H376" s="146">
        <v>10</v>
      </c>
      <c r="I376" s="146">
        <v>0</v>
      </c>
      <c r="J376" s="146">
        <v>-103</v>
      </c>
      <c r="K376" s="146">
        <v>7657</v>
      </c>
    </row>
    <row r="377" spans="1:11">
      <c r="A377" s="165">
        <v>40098.104548611111</v>
      </c>
      <c r="B377" s="166">
        <v>59.951000213623047</v>
      </c>
      <c r="C377" s="167">
        <v>3731.382080078125</v>
      </c>
      <c r="D377" s="146">
        <v>335</v>
      </c>
      <c r="E377" s="146">
        <v>228.79815673828125</v>
      </c>
      <c r="F377" s="146">
        <v>0</v>
      </c>
      <c r="G377" s="146">
        <v>185.5</v>
      </c>
      <c r="H377" s="146">
        <v>10</v>
      </c>
      <c r="I377" s="146">
        <v>0</v>
      </c>
      <c r="J377" s="146">
        <v>-103</v>
      </c>
      <c r="K377" s="146">
        <v>7658</v>
      </c>
    </row>
    <row r="378" spans="1:11">
      <c r="A378" s="165">
        <v>40098.104583333334</v>
      </c>
      <c r="B378" s="166">
        <v>59.951999664306641</v>
      </c>
      <c r="C378" s="167">
        <v>3727.83837890625</v>
      </c>
      <c r="D378" s="146">
        <v>335</v>
      </c>
      <c r="E378" s="146">
        <v>229.46696472167969</v>
      </c>
      <c r="F378" s="146">
        <v>0</v>
      </c>
      <c r="G378" s="146">
        <v>186</v>
      </c>
      <c r="H378" s="146">
        <v>10</v>
      </c>
      <c r="I378" s="146">
        <v>0</v>
      </c>
      <c r="J378" s="146">
        <v>-103</v>
      </c>
      <c r="K378" s="146">
        <v>7658</v>
      </c>
    </row>
    <row r="379" spans="1:11">
      <c r="A379" s="165">
        <v>40098.104618055557</v>
      </c>
      <c r="B379" s="166">
        <v>59.951999664306641</v>
      </c>
      <c r="C379" s="167">
        <v>3722.64892578125</v>
      </c>
      <c r="D379" s="146">
        <v>335</v>
      </c>
      <c r="E379" s="146">
        <v>249.33757019042969</v>
      </c>
      <c r="F379" s="146">
        <v>0</v>
      </c>
      <c r="G379" s="146">
        <v>186.5</v>
      </c>
      <c r="H379" s="146">
        <v>10</v>
      </c>
      <c r="I379" s="146">
        <v>0</v>
      </c>
      <c r="J379" s="146">
        <v>-103</v>
      </c>
      <c r="K379" s="146">
        <v>7659</v>
      </c>
    </row>
    <row r="380" spans="1:11">
      <c r="A380" s="165">
        <v>40098.10465277778</v>
      </c>
      <c r="B380" s="166">
        <v>59.951999664306641</v>
      </c>
      <c r="C380" s="167">
        <v>3720.578125</v>
      </c>
      <c r="D380" s="146">
        <v>335</v>
      </c>
      <c r="E380" s="146">
        <v>249.33757019042969</v>
      </c>
      <c r="F380" s="146">
        <v>0</v>
      </c>
      <c r="G380" s="146">
        <v>187</v>
      </c>
      <c r="H380" s="146">
        <v>10</v>
      </c>
      <c r="I380" s="146">
        <v>0</v>
      </c>
      <c r="J380" s="146">
        <v>-103</v>
      </c>
      <c r="K380" s="146">
        <v>7659</v>
      </c>
    </row>
    <row r="381" spans="1:11">
      <c r="A381" s="165">
        <v>40098.104687500003</v>
      </c>
      <c r="B381" s="166">
        <v>59.953998565673828</v>
      </c>
      <c r="C381" s="167">
        <v>3718.141845703125</v>
      </c>
      <c r="D381" s="146">
        <v>335</v>
      </c>
      <c r="E381" s="146">
        <v>249.33757019042969</v>
      </c>
      <c r="F381" s="146">
        <v>0</v>
      </c>
      <c r="G381" s="146">
        <v>187.5</v>
      </c>
      <c r="H381" s="146">
        <v>10</v>
      </c>
      <c r="I381" s="146">
        <v>0</v>
      </c>
      <c r="J381" s="146">
        <v>-103</v>
      </c>
      <c r="K381" s="146">
        <v>7659</v>
      </c>
    </row>
    <row r="382" spans="1:11">
      <c r="A382" s="165">
        <v>40098.104722222219</v>
      </c>
      <c r="B382" s="166">
        <v>59.952999114990234</v>
      </c>
      <c r="C382" s="167">
        <v>3715.752685546875</v>
      </c>
      <c r="D382" s="146">
        <v>335</v>
      </c>
      <c r="E382" s="146">
        <v>249.33757019042969</v>
      </c>
      <c r="F382" s="146">
        <v>0</v>
      </c>
      <c r="G382" s="146">
        <v>188</v>
      </c>
      <c r="H382" s="146">
        <v>10</v>
      </c>
      <c r="I382" s="146">
        <v>0</v>
      </c>
      <c r="J382" s="146">
        <v>-103</v>
      </c>
      <c r="K382" s="146">
        <v>7660</v>
      </c>
    </row>
    <row r="383" spans="1:11">
      <c r="A383" s="165">
        <v>40098.104756944442</v>
      </c>
      <c r="B383" s="166">
        <v>59.952999114990234</v>
      </c>
      <c r="C383" s="167">
        <v>3713.483642578125</v>
      </c>
      <c r="D383" s="146">
        <v>335</v>
      </c>
      <c r="E383" s="146">
        <v>249.33757019042969</v>
      </c>
      <c r="F383" s="146">
        <v>0</v>
      </c>
      <c r="G383" s="146">
        <v>188.5</v>
      </c>
      <c r="H383" s="146">
        <v>10</v>
      </c>
      <c r="I383" s="146">
        <v>0</v>
      </c>
      <c r="J383" s="146">
        <v>-103</v>
      </c>
      <c r="K383" s="146">
        <v>7660</v>
      </c>
    </row>
    <row r="384" spans="1:11">
      <c r="A384" s="165">
        <v>40098.104791666665</v>
      </c>
      <c r="B384" s="166">
        <v>59.953998565673828</v>
      </c>
      <c r="C384" s="167">
        <v>3710.84814453125</v>
      </c>
      <c r="D384" s="146">
        <v>335</v>
      </c>
      <c r="E384" s="146">
        <v>258.27816772460937</v>
      </c>
      <c r="F384" s="146">
        <v>0</v>
      </c>
      <c r="G384" s="146">
        <v>189</v>
      </c>
      <c r="H384" s="146">
        <v>10</v>
      </c>
      <c r="I384" s="146">
        <v>0</v>
      </c>
      <c r="J384" s="146">
        <v>-103</v>
      </c>
      <c r="K384" s="146">
        <v>7661</v>
      </c>
    </row>
    <row r="385" spans="1:11">
      <c r="A385" s="165">
        <v>40098.104826388888</v>
      </c>
      <c r="B385" s="166">
        <v>59.953998565673828</v>
      </c>
      <c r="C385" s="167">
        <v>3712.091796875</v>
      </c>
      <c r="D385" s="146">
        <v>335</v>
      </c>
      <c r="E385" s="146">
        <v>258.27816772460937</v>
      </c>
      <c r="F385" s="146">
        <v>0</v>
      </c>
      <c r="G385" s="146">
        <v>189.5</v>
      </c>
      <c r="H385" s="146">
        <v>10</v>
      </c>
      <c r="I385" s="146">
        <v>0</v>
      </c>
      <c r="J385" s="146">
        <v>-103</v>
      </c>
      <c r="K385" s="146">
        <v>7661</v>
      </c>
    </row>
    <row r="386" spans="1:11">
      <c r="A386" s="165">
        <v>40098.104861111111</v>
      </c>
      <c r="B386" s="166">
        <v>59.957000732421875</v>
      </c>
      <c r="C386" s="167">
        <v>3714.62255859375</v>
      </c>
      <c r="D386" s="146">
        <v>335</v>
      </c>
      <c r="E386" s="146">
        <v>258.27816772460937</v>
      </c>
      <c r="F386" s="146">
        <v>0</v>
      </c>
      <c r="G386" s="146">
        <v>190</v>
      </c>
      <c r="H386" s="146">
        <v>10</v>
      </c>
      <c r="I386" s="146">
        <v>0</v>
      </c>
      <c r="J386" s="146">
        <v>-103</v>
      </c>
      <c r="K386" s="146">
        <v>7625.4</v>
      </c>
    </row>
    <row r="387" spans="1:11">
      <c r="A387" s="165">
        <v>40098.104895833334</v>
      </c>
      <c r="B387" s="166">
        <v>59.956001281738281</v>
      </c>
      <c r="C387" s="167">
        <v>3716.168212890625</v>
      </c>
      <c r="D387" s="146">
        <v>335</v>
      </c>
      <c r="E387" s="146">
        <v>258.27816772460937</v>
      </c>
      <c r="F387" s="146">
        <v>0</v>
      </c>
      <c r="G387" s="146">
        <v>190.5</v>
      </c>
      <c r="H387" s="146">
        <v>10</v>
      </c>
      <c r="I387" s="146">
        <v>0</v>
      </c>
      <c r="J387" s="146">
        <v>-103</v>
      </c>
      <c r="K387" s="146">
        <v>7625.73</v>
      </c>
    </row>
    <row r="388" spans="1:11">
      <c r="A388" s="165">
        <v>40098.104930555557</v>
      </c>
      <c r="B388" s="166">
        <v>59.956001281738281</v>
      </c>
      <c r="C388" s="167">
        <v>3716.46142578125</v>
      </c>
      <c r="D388" s="146">
        <v>335</v>
      </c>
      <c r="E388" s="146">
        <v>258.27816772460937</v>
      </c>
      <c r="F388" s="146">
        <v>0</v>
      </c>
      <c r="G388" s="146">
        <v>191</v>
      </c>
      <c r="H388" s="146">
        <v>10</v>
      </c>
      <c r="I388" s="146">
        <v>0</v>
      </c>
      <c r="J388" s="146">
        <v>-103</v>
      </c>
      <c r="K388" s="146">
        <v>7626.06</v>
      </c>
    </row>
    <row r="389" spans="1:11">
      <c r="A389" s="165">
        <v>40098.10496527778</v>
      </c>
      <c r="B389" s="166">
        <v>59.955001831054688</v>
      </c>
      <c r="C389" s="167">
        <v>3717.759033203125</v>
      </c>
      <c r="D389" s="146">
        <v>335</v>
      </c>
      <c r="E389" s="146">
        <v>258.4063720703125</v>
      </c>
      <c r="F389" s="146">
        <v>0</v>
      </c>
      <c r="G389" s="146">
        <v>191.5</v>
      </c>
      <c r="H389" s="146">
        <v>10</v>
      </c>
      <c r="I389" s="146">
        <v>0</v>
      </c>
      <c r="J389" s="146">
        <v>-103</v>
      </c>
      <c r="K389" s="146">
        <v>7626.39</v>
      </c>
    </row>
    <row r="390" spans="1:11">
      <c r="A390" s="165">
        <v>40098.105000000003</v>
      </c>
      <c r="B390" s="166">
        <v>59.96099853515625</v>
      </c>
      <c r="C390" s="167">
        <v>3722.361328125</v>
      </c>
      <c r="D390" s="146">
        <v>335</v>
      </c>
      <c r="E390" s="146">
        <v>258.4063720703125</v>
      </c>
      <c r="F390" s="146">
        <v>0</v>
      </c>
      <c r="G390" s="146">
        <v>192</v>
      </c>
      <c r="H390" s="146">
        <v>10</v>
      </c>
      <c r="I390" s="146">
        <v>0</v>
      </c>
      <c r="J390" s="146">
        <v>-103</v>
      </c>
      <c r="K390" s="146">
        <v>7626.72</v>
      </c>
    </row>
    <row r="391" spans="1:11">
      <c r="A391" s="165">
        <v>40098.105034722219</v>
      </c>
      <c r="B391" s="166">
        <v>59.962001800537109</v>
      </c>
      <c r="C391" s="167">
        <v>3722.657958984375</v>
      </c>
      <c r="D391" s="146">
        <v>335</v>
      </c>
      <c r="E391" s="146">
        <v>258.4063720703125</v>
      </c>
      <c r="F391" s="146">
        <v>0</v>
      </c>
      <c r="G391" s="146">
        <v>192.5</v>
      </c>
      <c r="H391" s="146">
        <v>10</v>
      </c>
      <c r="I391" s="146">
        <v>0</v>
      </c>
      <c r="J391" s="146">
        <v>-103</v>
      </c>
      <c r="K391" s="146">
        <v>7627.05</v>
      </c>
    </row>
    <row r="392" spans="1:11">
      <c r="A392" s="165">
        <v>40098.105069444442</v>
      </c>
      <c r="B392" s="166">
        <v>59.967998504638672</v>
      </c>
      <c r="C392" s="167">
        <v>3722.2666015625</v>
      </c>
      <c r="D392" s="146">
        <v>335</v>
      </c>
      <c r="E392" s="146">
        <v>258.4063720703125</v>
      </c>
      <c r="F392" s="146">
        <v>0</v>
      </c>
      <c r="G392" s="146">
        <v>193</v>
      </c>
      <c r="H392" s="146">
        <v>10</v>
      </c>
      <c r="I392" s="146">
        <v>0</v>
      </c>
      <c r="J392" s="146">
        <v>-103</v>
      </c>
      <c r="K392" s="146">
        <v>7627.38</v>
      </c>
    </row>
    <row r="393" spans="1:11">
      <c r="A393" s="165">
        <v>40098.105104166665</v>
      </c>
      <c r="B393" s="166">
        <v>59.965999603271484</v>
      </c>
      <c r="C393" s="167">
        <v>3721.78662109375</v>
      </c>
      <c r="D393" s="146">
        <v>335</v>
      </c>
      <c r="E393" s="146">
        <v>258.4063720703125</v>
      </c>
      <c r="F393" s="146">
        <v>0</v>
      </c>
      <c r="G393" s="146">
        <v>193.5</v>
      </c>
      <c r="H393" s="146">
        <v>10</v>
      </c>
      <c r="I393" s="146">
        <v>0</v>
      </c>
      <c r="J393" s="146">
        <v>-103</v>
      </c>
      <c r="K393" s="146">
        <v>7627.71</v>
      </c>
    </row>
    <row r="394" spans="1:11">
      <c r="A394" s="165">
        <v>40098.105138888888</v>
      </c>
      <c r="B394" s="166">
        <v>59.967998504638672</v>
      </c>
      <c r="C394" s="167">
        <v>3723.0908203125</v>
      </c>
      <c r="D394" s="146">
        <v>335</v>
      </c>
      <c r="E394" s="146">
        <v>260.53887939453125</v>
      </c>
      <c r="F394" s="146">
        <v>0</v>
      </c>
      <c r="G394" s="146">
        <v>194</v>
      </c>
      <c r="H394" s="146">
        <v>10</v>
      </c>
      <c r="I394" s="146">
        <v>0</v>
      </c>
      <c r="J394" s="146">
        <v>-103</v>
      </c>
      <c r="K394" s="146">
        <v>7628.04</v>
      </c>
    </row>
    <row r="395" spans="1:11">
      <c r="A395" s="165">
        <v>40098.105173611111</v>
      </c>
      <c r="B395" s="166">
        <v>59.970001220703125</v>
      </c>
      <c r="C395" s="167">
        <v>3723.4345703125</v>
      </c>
      <c r="D395" s="146">
        <v>335</v>
      </c>
      <c r="E395" s="146">
        <v>260.53887939453125</v>
      </c>
      <c r="F395" s="146">
        <v>0</v>
      </c>
      <c r="G395" s="146">
        <v>194.5</v>
      </c>
      <c r="H395" s="146">
        <v>10</v>
      </c>
      <c r="I395" s="146">
        <v>0</v>
      </c>
      <c r="J395" s="146">
        <v>-103</v>
      </c>
      <c r="K395" s="146">
        <v>7628.37</v>
      </c>
    </row>
    <row r="396" spans="1:11">
      <c r="A396" s="165">
        <v>40098.105208333334</v>
      </c>
      <c r="B396" s="166">
        <v>59.970001220703125</v>
      </c>
      <c r="C396" s="167">
        <v>3723.89306640625</v>
      </c>
      <c r="D396" s="146">
        <v>335</v>
      </c>
      <c r="E396" s="146">
        <v>260.53887939453125</v>
      </c>
      <c r="F396" s="146">
        <v>0</v>
      </c>
      <c r="G396" s="146">
        <v>195</v>
      </c>
      <c r="H396" s="146">
        <v>10</v>
      </c>
      <c r="I396" s="146">
        <v>0</v>
      </c>
      <c r="J396" s="146">
        <v>-103</v>
      </c>
      <c r="K396" s="146">
        <v>7628.7</v>
      </c>
    </row>
    <row r="397" spans="1:11">
      <c r="A397" s="165">
        <v>40098.105243055557</v>
      </c>
      <c r="B397" s="166">
        <v>59.969001770019531</v>
      </c>
      <c r="C397" s="167">
        <v>3727.12109375</v>
      </c>
      <c r="D397" s="146">
        <v>335</v>
      </c>
      <c r="E397" s="146">
        <v>260.53887939453125</v>
      </c>
      <c r="F397" s="146">
        <v>0</v>
      </c>
      <c r="G397" s="146">
        <v>195.5</v>
      </c>
      <c r="H397" s="146">
        <v>10</v>
      </c>
      <c r="I397" s="146">
        <v>0</v>
      </c>
      <c r="J397" s="146">
        <v>-103</v>
      </c>
      <c r="K397" s="146">
        <v>7629.03</v>
      </c>
    </row>
    <row r="398" spans="1:11">
      <c r="A398" s="165">
        <v>40098.10527777778</v>
      </c>
      <c r="B398" s="166">
        <v>59.970001220703125</v>
      </c>
      <c r="C398" s="167">
        <v>3728.052978515625</v>
      </c>
      <c r="D398" s="146">
        <v>335</v>
      </c>
      <c r="E398" s="146">
        <v>260.53887939453125</v>
      </c>
      <c r="F398" s="146">
        <v>0</v>
      </c>
      <c r="G398" s="146">
        <v>196</v>
      </c>
      <c r="H398" s="146">
        <v>10</v>
      </c>
      <c r="I398" s="146">
        <v>0</v>
      </c>
      <c r="J398" s="146">
        <v>-103</v>
      </c>
      <c r="K398" s="146">
        <v>7629.36</v>
      </c>
    </row>
    <row r="399" spans="1:11">
      <c r="A399" s="165">
        <v>40098.105312500003</v>
      </c>
      <c r="B399" s="166">
        <v>59.971000671386719</v>
      </c>
      <c r="C399" s="167">
        <v>3732.530029296875</v>
      </c>
      <c r="D399" s="146">
        <v>335</v>
      </c>
      <c r="E399" s="146">
        <v>257.882080078125</v>
      </c>
      <c r="F399" s="146">
        <v>0</v>
      </c>
      <c r="G399" s="146">
        <v>196.5</v>
      </c>
      <c r="H399" s="146">
        <v>10</v>
      </c>
      <c r="I399" s="146">
        <v>0</v>
      </c>
      <c r="J399" s="146">
        <v>-103</v>
      </c>
      <c r="K399" s="146">
        <v>7629.69</v>
      </c>
    </row>
    <row r="400" spans="1:11">
      <c r="A400" s="165">
        <v>40098.105347222219</v>
      </c>
      <c r="B400" s="166">
        <v>59.972999572753906</v>
      </c>
      <c r="C400" s="167">
        <v>3733.3271484375</v>
      </c>
      <c r="D400" s="146">
        <v>335</v>
      </c>
      <c r="E400" s="146">
        <v>257.882080078125</v>
      </c>
      <c r="F400" s="146">
        <v>0</v>
      </c>
      <c r="G400" s="146">
        <v>197</v>
      </c>
      <c r="H400" s="146">
        <v>10</v>
      </c>
      <c r="I400" s="146">
        <v>0</v>
      </c>
      <c r="J400" s="146">
        <v>-103</v>
      </c>
      <c r="K400" s="146">
        <v>7630.02</v>
      </c>
    </row>
    <row r="401" spans="1:11">
      <c r="A401" s="165">
        <v>40098.105381944442</v>
      </c>
      <c r="B401" s="166">
        <v>59.976001739501953</v>
      </c>
      <c r="C401" s="167">
        <v>3736.907470703125</v>
      </c>
      <c r="D401" s="146">
        <v>335</v>
      </c>
      <c r="E401" s="146">
        <v>257.882080078125</v>
      </c>
      <c r="F401" s="146">
        <v>0</v>
      </c>
      <c r="G401" s="146">
        <v>197.5</v>
      </c>
      <c r="H401" s="146">
        <v>10</v>
      </c>
      <c r="I401" s="146">
        <v>0</v>
      </c>
      <c r="J401" s="146">
        <v>-103</v>
      </c>
      <c r="K401" s="146">
        <v>7630.35</v>
      </c>
    </row>
    <row r="402" spans="1:11">
      <c r="A402" s="165">
        <v>40098.105416666665</v>
      </c>
      <c r="B402" s="166">
        <v>59.978000640869141</v>
      </c>
      <c r="C402" s="167">
        <v>3736.82177734375</v>
      </c>
      <c r="D402" s="146">
        <v>335</v>
      </c>
      <c r="E402" s="146">
        <v>257.882080078125</v>
      </c>
      <c r="F402" s="146">
        <v>0</v>
      </c>
      <c r="G402" s="146">
        <v>198</v>
      </c>
      <c r="H402" s="146">
        <v>10</v>
      </c>
      <c r="I402" s="146">
        <v>0</v>
      </c>
      <c r="J402" s="146">
        <v>-103</v>
      </c>
      <c r="K402" s="146">
        <v>7630.68</v>
      </c>
    </row>
    <row r="403" spans="1:11">
      <c r="A403" s="165">
        <v>40098.105451388888</v>
      </c>
      <c r="B403" s="166">
        <v>59.976001739501953</v>
      </c>
      <c r="C403" s="167">
        <v>3739.94384765625</v>
      </c>
      <c r="D403" s="146">
        <v>335</v>
      </c>
      <c r="E403" s="146">
        <v>257.882080078125</v>
      </c>
      <c r="F403" s="146">
        <v>0</v>
      </c>
      <c r="G403" s="146">
        <v>198.5</v>
      </c>
      <c r="H403" s="146">
        <v>10</v>
      </c>
      <c r="I403" s="146">
        <v>0</v>
      </c>
      <c r="J403" s="146">
        <v>-103</v>
      </c>
      <c r="K403" s="146">
        <v>7631.01</v>
      </c>
    </row>
    <row r="404" spans="1:11">
      <c r="A404" s="165">
        <v>40098.105486111112</v>
      </c>
      <c r="B404" s="166">
        <v>59.976001739501953</v>
      </c>
      <c r="C404" s="167">
        <v>3740.876953125</v>
      </c>
      <c r="D404" s="146">
        <v>335</v>
      </c>
      <c r="E404" s="146">
        <v>258.58865356445313</v>
      </c>
      <c r="F404" s="146">
        <v>0</v>
      </c>
      <c r="G404" s="146">
        <v>199</v>
      </c>
      <c r="H404" s="146">
        <v>10</v>
      </c>
      <c r="I404" s="146">
        <v>0</v>
      </c>
      <c r="J404" s="146">
        <v>-103</v>
      </c>
      <c r="K404" s="146">
        <v>7631.34</v>
      </c>
    </row>
    <row r="405" spans="1:11">
      <c r="A405" s="165">
        <v>40098.105520833335</v>
      </c>
      <c r="B405" s="166">
        <v>59.978000640869141</v>
      </c>
      <c r="C405" s="167">
        <v>3745.233642578125</v>
      </c>
      <c r="D405" s="146">
        <v>335</v>
      </c>
      <c r="E405" s="146">
        <v>258.58865356445313</v>
      </c>
      <c r="F405" s="146">
        <v>0</v>
      </c>
      <c r="G405" s="146">
        <v>199.5</v>
      </c>
      <c r="H405" s="146">
        <v>10</v>
      </c>
      <c r="I405" s="146">
        <v>0</v>
      </c>
      <c r="J405" s="146">
        <v>-103</v>
      </c>
      <c r="K405" s="146">
        <v>7631.67</v>
      </c>
    </row>
    <row r="406" spans="1:11">
      <c r="A406" s="165">
        <v>40098.105555555558</v>
      </c>
      <c r="B406" s="166">
        <v>59.979999542236328</v>
      </c>
      <c r="C406" s="167">
        <v>3746.60791015625</v>
      </c>
      <c r="D406" s="146">
        <v>335</v>
      </c>
      <c r="E406" s="146">
        <v>258.58865356445313</v>
      </c>
      <c r="F406" s="146">
        <v>0</v>
      </c>
      <c r="G406" s="146">
        <v>200</v>
      </c>
      <c r="H406" s="146">
        <v>10</v>
      </c>
      <c r="I406" s="146">
        <v>0</v>
      </c>
      <c r="J406" s="146">
        <v>-103</v>
      </c>
      <c r="K406" s="146">
        <v>7632</v>
      </c>
    </row>
    <row r="407" spans="1:11">
      <c r="A407" s="165">
        <v>40098.105590277781</v>
      </c>
      <c r="B407" s="166">
        <v>59.981998443603516</v>
      </c>
      <c r="C407" s="167">
        <v>3750.71630859375</v>
      </c>
      <c r="D407" s="146">
        <v>335</v>
      </c>
      <c r="E407" s="146">
        <v>258.58865356445313</v>
      </c>
      <c r="F407" s="146">
        <v>0</v>
      </c>
      <c r="G407" s="146">
        <v>200.5</v>
      </c>
      <c r="H407" s="146">
        <v>10</v>
      </c>
      <c r="I407" s="146">
        <v>0</v>
      </c>
      <c r="J407" s="146">
        <v>-103</v>
      </c>
      <c r="K407" s="146">
        <v>7632.33</v>
      </c>
    </row>
    <row r="408" spans="1:11">
      <c r="A408" s="165">
        <v>40098.105624999997</v>
      </c>
      <c r="B408" s="166">
        <v>59.979999542236328</v>
      </c>
      <c r="C408" s="167">
        <v>3751.5576171875</v>
      </c>
      <c r="D408" s="146">
        <v>335</v>
      </c>
      <c r="E408" s="146">
        <v>258.58865356445313</v>
      </c>
      <c r="F408" s="146">
        <v>0</v>
      </c>
      <c r="G408" s="146">
        <v>201</v>
      </c>
      <c r="H408" s="146">
        <v>10</v>
      </c>
      <c r="I408" s="146">
        <v>0</v>
      </c>
      <c r="J408" s="146">
        <v>-103</v>
      </c>
      <c r="K408" s="146">
        <v>7632.66</v>
      </c>
    </row>
    <row r="409" spans="1:11">
      <c r="A409" s="165">
        <v>40098.10565972222</v>
      </c>
      <c r="B409" s="166">
        <v>59.979000091552734</v>
      </c>
      <c r="C409" s="167">
        <v>3755.5986328125</v>
      </c>
      <c r="D409" s="146">
        <v>335</v>
      </c>
      <c r="E409" s="146">
        <v>261.90615844726562</v>
      </c>
      <c r="F409" s="146">
        <v>0</v>
      </c>
      <c r="G409" s="146">
        <v>201.5</v>
      </c>
      <c r="H409" s="146">
        <v>10</v>
      </c>
      <c r="I409" s="146">
        <v>0</v>
      </c>
      <c r="J409" s="146">
        <v>-103</v>
      </c>
      <c r="K409" s="146">
        <v>7632.99</v>
      </c>
    </row>
    <row r="410" spans="1:11">
      <c r="A410" s="165">
        <v>40098.105694444443</v>
      </c>
      <c r="B410" s="166">
        <v>59.979000091552734</v>
      </c>
      <c r="C410" s="167">
        <v>3756.4072265625</v>
      </c>
      <c r="D410" s="146">
        <v>335</v>
      </c>
      <c r="E410" s="146">
        <v>261.90615844726562</v>
      </c>
      <c r="F410" s="146">
        <v>0</v>
      </c>
      <c r="G410" s="146">
        <v>202</v>
      </c>
      <c r="H410" s="146">
        <v>10</v>
      </c>
      <c r="I410" s="146">
        <v>0</v>
      </c>
      <c r="J410" s="146">
        <v>-103</v>
      </c>
      <c r="K410" s="146">
        <v>7633.32</v>
      </c>
    </row>
    <row r="411" spans="1:11">
      <c r="A411" s="165">
        <v>40098.105729166666</v>
      </c>
      <c r="B411" s="166">
        <v>59.983001708984375</v>
      </c>
      <c r="C411" s="167">
        <v>3760.4052734375</v>
      </c>
      <c r="D411" s="146">
        <v>335</v>
      </c>
      <c r="E411" s="146">
        <v>261.90615844726562</v>
      </c>
      <c r="F411" s="146">
        <v>0</v>
      </c>
      <c r="G411" s="146">
        <v>202.5</v>
      </c>
      <c r="H411" s="146">
        <v>10</v>
      </c>
      <c r="I411" s="146">
        <v>0</v>
      </c>
      <c r="J411" s="146">
        <v>-103</v>
      </c>
      <c r="K411" s="146">
        <v>7633.65</v>
      </c>
    </row>
    <row r="412" spans="1:11">
      <c r="A412" s="165">
        <v>40098.105763888889</v>
      </c>
      <c r="B412" s="166">
        <v>59.984001159667969</v>
      </c>
      <c r="C412" s="167">
        <v>3760.982177734375</v>
      </c>
      <c r="D412" s="146">
        <v>335</v>
      </c>
      <c r="E412" s="146">
        <v>261.90615844726562</v>
      </c>
      <c r="F412" s="146">
        <v>0</v>
      </c>
      <c r="G412" s="146">
        <v>203</v>
      </c>
      <c r="H412" s="146">
        <v>10</v>
      </c>
      <c r="I412" s="146">
        <v>0</v>
      </c>
      <c r="J412" s="146">
        <v>-103</v>
      </c>
      <c r="K412" s="146">
        <v>7633.98</v>
      </c>
    </row>
    <row r="413" spans="1:11">
      <c r="A413" s="165">
        <v>40098.105798611112</v>
      </c>
      <c r="B413" s="166">
        <v>59.987998962402344</v>
      </c>
      <c r="C413" s="167">
        <v>3762.7373046875</v>
      </c>
      <c r="D413" s="146">
        <v>335</v>
      </c>
      <c r="E413" s="146">
        <v>261.90615844726562</v>
      </c>
      <c r="F413" s="146">
        <v>0</v>
      </c>
      <c r="G413" s="146">
        <v>203.5</v>
      </c>
      <c r="H413" s="146">
        <v>10</v>
      </c>
      <c r="I413" s="146">
        <v>0</v>
      </c>
      <c r="J413" s="146">
        <v>-103</v>
      </c>
      <c r="K413" s="146">
        <v>7634.31</v>
      </c>
    </row>
    <row r="414" spans="1:11">
      <c r="A414" s="165">
        <v>40098.105833333335</v>
      </c>
      <c r="B414" s="166">
        <v>59.98699951171875</v>
      </c>
      <c r="C414" s="167">
        <v>3763.212158203125</v>
      </c>
      <c r="D414" s="146">
        <v>335</v>
      </c>
      <c r="E414" s="146">
        <v>256.747802734375</v>
      </c>
      <c r="F414" s="146">
        <v>0</v>
      </c>
      <c r="G414" s="146">
        <v>204</v>
      </c>
      <c r="H414" s="146">
        <v>10</v>
      </c>
      <c r="I414" s="146">
        <v>0</v>
      </c>
      <c r="J414" s="146">
        <v>-103</v>
      </c>
      <c r="K414" s="146">
        <v>7634.64</v>
      </c>
    </row>
    <row r="415" spans="1:11">
      <c r="A415" s="165">
        <v>40098.105868055558</v>
      </c>
      <c r="B415" s="166">
        <v>59.98699951171875</v>
      </c>
      <c r="C415" s="167">
        <v>3766.085205078125</v>
      </c>
      <c r="D415" s="146">
        <v>335</v>
      </c>
      <c r="E415" s="146">
        <v>256.747802734375</v>
      </c>
      <c r="F415" s="146">
        <v>0</v>
      </c>
      <c r="G415" s="146">
        <v>204.5</v>
      </c>
      <c r="H415" s="146">
        <v>10</v>
      </c>
      <c r="I415" s="146">
        <v>0</v>
      </c>
      <c r="J415" s="146">
        <v>-103</v>
      </c>
      <c r="K415" s="146">
        <v>7634.97</v>
      </c>
    </row>
    <row r="416" spans="1:11">
      <c r="A416" s="165">
        <v>40098.105902777781</v>
      </c>
      <c r="B416" s="166">
        <v>59.993000030517578</v>
      </c>
      <c r="C416" s="167">
        <v>3766.43310546875</v>
      </c>
      <c r="D416" s="146">
        <v>335</v>
      </c>
      <c r="E416" s="146">
        <v>256.747802734375</v>
      </c>
      <c r="F416" s="146">
        <v>0</v>
      </c>
      <c r="G416" s="146">
        <v>205</v>
      </c>
      <c r="H416" s="146">
        <v>10</v>
      </c>
      <c r="I416" s="146">
        <v>0</v>
      </c>
      <c r="J416" s="146">
        <v>-103</v>
      </c>
      <c r="K416" s="146">
        <v>7635.3</v>
      </c>
    </row>
    <row r="417" spans="1:11">
      <c r="A417" s="165">
        <v>40098.105937499997</v>
      </c>
      <c r="B417" s="166">
        <v>59.992000579833984</v>
      </c>
      <c r="C417" s="167">
        <v>3767.79248046875</v>
      </c>
      <c r="D417" s="146">
        <v>335</v>
      </c>
      <c r="E417" s="146">
        <v>256.747802734375</v>
      </c>
      <c r="F417" s="146">
        <v>0</v>
      </c>
      <c r="G417" s="146">
        <v>205.5</v>
      </c>
      <c r="H417" s="146">
        <v>10</v>
      </c>
      <c r="I417" s="146">
        <v>0</v>
      </c>
      <c r="J417" s="146">
        <v>-103</v>
      </c>
      <c r="K417" s="146">
        <v>7635.63</v>
      </c>
    </row>
    <row r="418" spans="1:11">
      <c r="A418" s="165">
        <v>40098.10597222222</v>
      </c>
      <c r="B418" s="166">
        <v>59.988998413085937</v>
      </c>
      <c r="C418" s="167">
        <v>3768.633544921875</v>
      </c>
      <c r="D418" s="146">
        <v>335</v>
      </c>
      <c r="E418" s="146">
        <v>256.747802734375</v>
      </c>
      <c r="F418" s="146">
        <v>0</v>
      </c>
      <c r="G418" s="146">
        <v>206</v>
      </c>
      <c r="H418" s="146">
        <v>10</v>
      </c>
      <c r="I418" s="146">
        <v>0</v>
      </c>
      <c r="J418" s="146">
        <v>-103</v>
      </c>
      <c r="K418" s="146">
        <v>7635.96</v>
      </c>
    </row>
    <row r="419" spans="1:11">
      <c r="A419" s="165">
        <v>40098.106006944443</v>
      </c>
      <c r="B419" s="166">
        <v>59.986000061035156</v>
      </c>
      <c r="C419" s="167">
        <v>3772.444580078125</v>
      </c>
      <c r="D419" s="146">
        <v>335</v>
      </c>
      <c r="E419" s="146">
        <v>167.43197631835937</v>
      </c>
      <c r="F419" s="146">
        <v>0</v>
      </c>
      <c r="G419" s="146">
        <v>206.5</v>
      </c>
      <c r="H419" s="146">
        <v>10</v>
      </c>
      <c r="I419" s="146">
        <v>0</v>
      </c>
      <c r="J419" s="146">
        <v>-103</v>
      </c>
      <c r="K419" s="146">
        <v>7636.29</v>
      </c>
    </row>
    <row r="420" spans="1:11">
      <c r="A420" s="165">
        <v>40098.106041666666</v>
      </c>
      <c r="B420" s="166">
        <v>59.983001708984375</v>
      </c>
      <c r="C420" s="167">
        <v>3773.69482421875</v>
      </c>
      <c r="D420" s="146">
        <v>335</v>
      </c>
      <c r="E420" s="146">
        <v>167.43197631835937</v>
      </c>
      <c r="F420" s="146">
        <v>0</v>
      </c>
      <c r="G420" s="146">
        <v>207</v>
      </c>
      <c r="H420" s="146">
        <v>10</v>
      </c>
      <c r="I420" s="146">
        <v>0</v>
      </c>
      <c r="J420" s="146">
        <v>-103</v>
      </c>
      <c r="K420" s="146">
        <v>7636.62</v>
      </c>
    </row>
    <row r="421" spans="1:11">
      <c r="A421" s="165">
        <v>40098.106076388889</v>
      </c>
      <c r="B421" s="166">
        <v>59.987998962402344</v>
      </c>
      <c r="C421" s="167">
        <v>3775.8408203125</v>
      </c>
      <c r="D421" s="146">
        <v>335</v>
      </c>
      <c r="E421" s="146">
        <v>167.43197631835937</v>
      </c>
      <c r="F421" s="146">
        <v>0</v>
      </c>
      <c r="G421" s="146">
        <v>207.5</v>
      </c>
      <c r="H421" s="146">
        <v>10</v>
      </c>
      <c r="I421" s="146">
        <v>0</v>
      </c>
      <c r="J421" s="146">
        <v>-103</v>
      </c>
      <c r="K421" s="146">
        <v>7636.95</v>
      </c>
    </row>
    <row r="422" spans="1:11">
      <c r="A422" s="165">
        <v>40098.106111111112</v>
      </c>
      <c r="B422" s="166">
        <v>59.995998382568359</v>
      </c>
      <c r="C422" s="167">
        <v>3775.36328125</v>
      </c>
      <c r="D422" s="146">
        <v>335</v>
      </c>
      <c r="E422" s="146">
        <v>167.43197631835937</v>
      </c>
      <c r="F422" s="146">
        <v>0</v>
      </c>
      <c r="G422" s="146">
        <v>208</v>
      </c>
      <c r="H422" s="146">
        <v>10</v>
      </c>
      <c r="I422" s="146">
        <v>0</v>
      </c>
      <c r="J422" s="146">
        <v>-103</v>
      </c>
      <c r="K422" s="146">
        <v>7637.28</v>
      </c>
    </row>
    <row r="423" spans="1:11">
      <c r="A423" s="165">
        <v>40098.106145833335</v>
      </c>
      <c r="B423" s="166">
        <v>59.998001098632813</v>
      </c>
      <c r="C423" s="167">
        <v>3775.49169921875</v>
      </c>
      <c r="D423" s="146">
        <v>335</v>
      </c>
      <c r="E423" s="146">
        <v>167.43197631835937</v>
      </c>
      <c r="F423" s="146">
        <v>0</v>
      </c>
      <c r="G423" s="146">
        <v>208.5</v>
      </c>
      <c r="H423" s="146">
        <v>10</v>
      </c>
      <c r="I423" s="146">
        <v>0</v>
      </c>
      <c r="J423" s="146">
        <v>-103</v>
      </c>
      <c r="K423" s="146">
        <v>7637.61</v>
      </c>
    </row>
    <row r="424" spans="1:11">
      <c r="A424" s="165">
        <v>40098.106180555558</v>
      </c>
      <c r="B424" s="166">
        <v>60.000999450683594</v>
      </c>
      <c r="C424" s="167">
        <v>3776.420166015625</v>
      </c>
      <c r="D424" s="146">
        <v>335</v>
      </c>
      <c r="E424" s="146">
        <v>164.97340393066406</v>
      </c>
      <c r="F424" s="146">
        <v>0</v>
      </c>
      <c r="G424" s="146">
        <v>209</v>
      </c>
      <c r="H424" s="146">
        <v>10</v>
      </c>
      <c r="I424" s="146">
        <v>0</v>
      </c>
      <c r="J424" s="146">
        <v>-103</v>
      </c>
      <c r="K424" s="146">
        <v>7637.94</v>
      </c>
    </row>
    <row r="425" spans="1:11">
      <c r="A425" s="165">
        <v>40098.106215277781</v>
      </c>
      <c r="B425" s="166">
        <v>59.999000549316406</v>
      </c>
      <c r="C425" s="167">
        <v>3779.69189453125</v>
      </c>
      <c r="D425" s="146">
        <v>335</v>
      </c>
      <c r="E425" s="146">
        <v>164.97340393066406</v>
      </c>
      <c r="F425" s="146">
        <v>0</v>
      </c>
      <c r="G425" s="146">
        <v>209.5</v>
      </c>
      <c r="H425" s="146">
        <v>10</v>
      </c>
      <c r="I425" s="146">
        <v>0</v>
      </c>
      <c r="J425" s="146">
        <v>-103</v>
      </c>
      <c r="K425" s="146">
        <v>7638.27</v>
      </c>
    </row>
    <row r="426" spans="1:11">
      <c r="A426" s="165">
        <v>40098.106249999997</v>
      </c>
      <c r="B426" s="166">
        <v>59.999000549316406</v>
      </c>
      <c r="C426" s="167">
        <v>3781.255859375</v>
      </c>
      <c r="D426" s="146">
        <v>335</v>
      </c>
      <c r="E426" s="146">
        <v>164.97340393066406</v>
      </c>
      <c r="F426" s="146">
        <v>0</v>
      </c>
      <c r="G426" s="146">
        <v>210</v>
      </c>
      <c r="H426" s="146">
        <v>10</v>
      </c>
      <c r="I426" s="146">
        <v>0</v>
      </c>
      <c r="J426" s="146">
        <v>-103</v>
      </c>
      <c r="K426" s="146">
        <v>7638.6</v>
      </c>
    </row>
    <row r="427" spans="1:11">
      <c r="A427" s="165">
        <v>40098.10628472222</v>
      </c>
      <c r="B427" s="166">
        <v>60.001998901367188</v>
      </c>
      <c r="C427" s="167">
        <v>3783.092041015625</v>
      </c>
      <c r="D427" s="146">
        <v>335</v>
      </c>
      <c r="E427" s="146">
        <v>164.97340393066406</v>
      </c>
      <c r="F427" s="146">
        <v>0</v>
      </c>
      <c r="G427" s="146">
        <v>210.5</v>
      </c>
      <c r="H427" s="146">
        <v>10</v>
      </c>
      <c r="I427" s="146">
        <v>0</v>
      </c>
      <c r="J427" s="146">
        <v>-103</v>
      </c>
      <c r="K427" s="146">
        <v>7638.93</v>
      </c>
    </row>
    <row r="428" spans="1:11">
      <c r="A428" s="165">
        <v>40098.106319444443</v>
      </c>
      <c r="B428" s="166">
        <v>60.006999969482422</v>
      </c>
      <c r="C428" s="167">
        <v>3783.8955078125</v>
      </c>
      <c r="D428" s="146">
        <v>335</v>
      </c>
      <c r="E428" s="146">
        <v>164.97340393066406</v>
      </c>
      <c r="F428" s="146">
        <v>0</v>
      </c>
      <c r="G428" s="146">
        <v>211</v>
      </c>
      <c r="H428" s="146">
        <v>10</v>
      </c>
      <c r="I428" s="146">
        <v>0</v>
      </c>
      <c r="J428" s="146">
        <v>-103</v>
      </c>
      <c r="K428" s="146">
        <v>7639.26</v>
      </c>
    </row>
    <row r="429" spans="1:11">
      <c r="A429" s="165">
        <v>40098.106354166666</v>
      </c>
      <c r="B429" s="166">
        <v>60.007999420166016</v>
      </c>
      <c r="C429" s="167">
        <v>3785.76806640625</v>
      </c>
      <c r="D429" s="146">
        <v>335</v>
      </c>
      <c r="E429" s="146">
        <v>157.62808227539062</v>
      </c>
      <c r="F429" s="146">
        <v>0</v>
      </c>
      <c r="G429" s="146">
        <v>211.5</v>
      </c>
      <c r="H429" s="146">
        <v>10</v>
      </c>
      <c r="I429" s="146">
        <v>0</v>
      </c>
      <c r="J429" s="146">
        <v>-103</v>
      </c>
      <c r="K429" s="146">
        <v>7639.59</v>
      </c>
    </row>
    <row r="430" spans="1:11">
      <c r="A430" s="165">
        <v>40098.106388888889</v>
      </c>
      <c r="B430" s="166">
        <v>60.013999938964844</v>
      </c>
      <c r="C430" s="167">
        <v>3785.462646484375</v>
      </c>
      <c r="D430" s="146">
        <v>335</v>
      </c>
      <c r="E430" s="146">
        <v>157.62808227539062</v>
      </c>
      <c r="F430" s="146">
        <v>0</v>
      </c>
      <c r="G430" s="146">
        <v>212</v>
      </c>
      <c r="H430" s="146">
        <v>10</v>
      </c>
      <c r="I430" s="146">
        <v>0</v>
      </c>
      <c r="J430" s="146">
        <v>-103</v>
      </c>
      <c r="K430" s="146">
        <v>7639.92</v>
      </c>
    </row>
    <row r="431" spans="1:11">
      <c r="A431" s="165">
        <v>40098.106423611112</v>
      </c>
      <c r="B431" s="166">
        <v>60.016998291015625</v>
      </c>
      <c r="C431" s="167">
        <v>3786.30419921875</v>
      </c>
      <c r="D431" s="146">
        <v>335</v>
      </c>
      <c r="E431" s="146">
        <v>157.62808227539062</v>
      </c>
      <c r="F431" s="146">
        <v>0</v>
      </c>
      <c r="G431" s="146">
        <v>212.5</v>
      </c>
      <c r="H431" s="146">
        <v>10</v>
      </c>
      <c r="I431" s="146">
        <v>0</v>
      </c>
      <c r="J431" s="146">
        <v>-103</v>
      </c>
      <c r="K431" s="146">
        <v>7640.25</v>
      </c>
    </row>
    <row r="432" spans="1:11">
      <c r="A432" s="165">
        <v>40098.106458333335</v>
      </c>
      <c r="B432" s="166">
        <v>60.020999908447266</v>
      </c>
      <c r="C432" s="167">
        <v>3787.25927734375</v>
      </c>
      <c r="D432" s="146">
        <v>335</v>
      </c>
      <c r="E432" s="146">
        <v>157.62808227539062</v>
      </c>
      <c r="F432" s="146">
        <v>0</v>
      </c>
      <c r="G432" s="146">
        <v>213</v>
      </c>
      <c r="H432" s="146">
        <v>10</v>
      </c>
      <c r="I432" s="146">
        <v>0</v>
      </c>
      <c r="J432" s="146">
        <v>-103</v>
      </c>
      <c r="K432" s="146">
        <v>7640.58</v>
      </c>
    </row>
    <row r="433" spans="1:11">
      <c r="A433" s="165">
        <v>40098.106493055559</v>
      </c>
      <c r="B433" s="166">
        <v>60.016998291015625</v>
      </c>
      <c r="C433" s="167">
        <v>3787.955078125</v>
      </c>
      <c r="D433" s="146">
        <v>335</v>
      </c>
      <c r="E433" s="146">
        <v>157.62808227539062</v>
      </c>
      <c r="F433" s="146">
        <v>0</v>
      </c>
      <c r="G433" s="146">
        <v>213.5</v>
      </c>
      <c r="H433" s="146">
        <v>10</v>
      </c>
      <c r="I433" s="146">
        <v>0</v>
      </c>
      <c r="J433" s="146">
        <v>-103</v>
      </c>
      <c r="K433" s="146">
        <v>7640.91</v>
      </c>
    </row>
    <row r="434" spans="1:11">
      <c r="A434" s="165">
        <v>40098.106527777774</v>
      </c>
      <c r="B434" s="166">
        <v>60.019001007080078</v>
      </c>
      <c r="C434" s="167">
        <v>3788.0302734375</v>
      </c>
      <c r="D434" s="146">
        <v>335</v>
      </c>
      <c r="E434" s="146">
        <v>155.53170776367187</v>
      </c>
      <c r="F434" s="146">
        <v>0</v>
      </c>
      <c r="G434" s="146">
        <v>214</v>
      </c>
      <c r="H434" s="146">
        <v>10</v>
      </c>
      <c r="I434" s="146">
        <v>0</v>
      </c>
      <c r="J434" s="146">
        <v>-103</v>
      </c>
      <c r="K434" s="146">
        <v>7641.24</v>
      </c>
    </row>
    <row r="435" spans="1:11">
      <c r="A435" s="165">
        <v>40098.106562499997</v>
      </c>
      <c r="B435" s="166">
        <v>60.022998809814453</v>
      </c>
      <c r="C435" s="167">
        <v>3789.2158203125</v>
      </c>
      <c r="D435" s="146">
        <v>335</v>
      </c>
      <c r="E435" s="146">
        <v>155.53170776367187</v>
      </c>
      <c r="F435" s="146">
        <v>0</v>
      </c>
      <c r="G435" s="146">
        <v>214.5</v>
      </c>
      <c r="H435" s="146">
        <v>10</v>
      </c>
      <c r="I435" s="146">
        <v>0</v>
      </c>
      <c r="J435" s="146">
        <v>-103</v>
      </c>
      <c r="K435" s="146">
        <v>7641.57</v>
      </c>
    </row>
    <row r="436" spans="1:11">
      <c r="A436" s="165">
        <v>40098.10659722222</v>
      </c>
      <c r="B436" s="166">
        <v>60.025001525878906</v>
      </c>
      <c r="C436" s="167">
        <v>3787.53662109375</v>
      </c>
      <c r="D436" s="146">
        <v>335</v>
      </c>
      <c r="E436" s="146">
        <v>155.53170776367187</v>
      </c>
      <c r="F436" s="146">
        <v>0</v>
      </c>
      <c r="G436" s="146">
        <v>215</v>
      </c>
      <c r="H436" s="146">
        <v>10</v>
      </c>
      <c r="I436" s="146">
        <v>0</v>
      </c>
      <c r="J436" s="146">
        <v>-103</v>
      </c>
      <c r="K436" s="146">
        <v>7641.9</v>
      </c>
    </row>
    <row r="437" spans="1:11">
      <c r="A437" s="165">
        <v>40098.106631944444</v>
      </c>
      <c r="B437" s="166">
        <v>60.020999908447266</v>
      </c>
      <c r="C437" s="167">
        <v>3786.07666015625</v>
      </c>
      <c r="D437" s="146">
        <v>335</v>
      </c>
      <c r="E437" s="146">
        <v>155.53170776367187</v>
      </c>
      <c r="F437" s="146">
        <v>0</v>
      </c>
      <c r="G437" s="146">
        <v>215.5</v>
      </c>
      <c r="H437" s="146">
        <v>10</v>
      </c>
      <c r="I437" s="146">
        <v>0</v>
      </c>
      <c r="J437" s="146">
        <v>-103</v>
      </c>
      <c r="K437" s="146">
        <v>7642.23</v>
      </c>
    </row>
    <row r="438" spans="1:11">
      <c r="A438" s="165">
        <v>40098.106666666667</v>
      </c>
      <c r="B438" s="166">
        <v>60.023998260498047</v>
      </c>
      <c r="C438" s="167">
        <v>3787.930419921875</v>
      </c>
      <c r="D438" s="146">
        <v>335</v>
      </c>
      <c r="E438" s="146">
        <v>155.53170776367187</v>
      </c>
      <c r="F438" s="146">
        <v>0</v>
      </c>
      <c r="G438" s="146">
        <v>216</v>
      </c>
      <c r="H438" s="146">
        <v>10</v>
      </c>
      <c r="I438" s="146">
        <v>0</v>
      </c>
      <c r="J438" s="146">
        <v>-103</v>
      </c>
      <c r="K438" s="146">
        <v>7642.56</v>
      </c>
    </row>
    <row r="439" spans="1:11">
      <c r="A439" s="165">
        <v>40098.10670138889</v>
      </c>
      <c r="B439" s="166">
        <v>60.023998260498047</v>
      </c>
      <c r="C439" s="167">
        <v>3786.874755859375</v>
      </c>
      <c r="D439" s="146">
        <v>335</v>
      </c>
      <c r="E439" s="146">
        <v>160.44723510742187</v>
      </c>
      <c r="F439" s="146">
        <v>0</v>
      </c>
      <c r="G439" s="146">
        <v>216.5</v>
      </c>
      <c r="H439" s="146">
        <v>10</v>
      </c>
      <c r="I439" s="146">
        <v>0</v>
      </c>
      <c r="J439" s="146">
        <v>-103</v>
      </c>
      <c r="K439" s="146">
        <v>7642.89</v>
      </c>
    </row>
    <row r="440" spans="1:11">
      <c r="A440" s="165">
        <v>40098.106736111113</v>
      </c>
      <c r="B440" s="166">
        <v>60.020000457763672</v>
      </c>
      <c r="C440" s="167">
        <v>3786.5498046875</v>
      </c>
      <c r="D440" s="146">
        <v>335</v>
      </c>
      <c r="E440" s="146">
        <v>160.44723510742187</v>
      </c>
      <c r="F440" s="146">
        <v>0</v>
      </c>
      <c r="G440" s="146">
        <v>217</v>
      </c>
      <c r="H440" s="146">
        <v>10</v>
      </c>
      <c r="I440" s="146">
        <v>0</v>
      </c>
      <c r="J440" s="146">
        <v>-103</v>
      </c>
      <c r="K440" s="146">
        <v>7643.22</v>
      </c>
    </row>
    <row r="441" spans="1:11">
      <c r="A441" s="165">
        <v>40098.106770833336</v>
      </c>
      <c r="B441" s="166">
        <v>60.025001525878906</v>
      </c>
      <c r="C441" s="167">
        <v>3785.01806640625</v>
      </c>
      <c r="D441" s="146">
        <v>335</v>
      </c>
      <c r="E441" s="146">
        <v>160.44723510742187</v>
      </c>
      <c r="F441" s="146">
        <v>0</v>
      </c>
      <c r="G441" s="146">
        <v>217.5</v>
      </c>
      <c r="H441" s="146">
        <v>10</v>
      </c>
      <c r="I441" s="146">
        <v>0</v>
      </c>
      <c r="J441" s="146">
        <v>-103</v>
      </c>
      <c r="K441" s="146">
        <v>7643.55</v>
      </c>
    </row>
    <row r="442" spans="1:11">
      <c r="A442" s="165">
        <v>40098.106805555559</v>
      </c>
      <c r="B442" s="166">
        <v>60.020000457763672</v>
      </c>
      <c r="C442" s="167">
        <v>3785.614013671875</v>
      </c>
      <c r="D442" s="146">
        <v>335</v>
      </c>
      <c r="E442" s="146">
        <v>160.44723510742187</v>
      </c>
      <c r="F442" s="146">
        <v>0</v>
      </c>
      <c r="G442" s="146">
        <v>218</v>
      </c>
      <c r="H442" s="146">
        <v>10</v>
      </c>
      <c r="I442" s="146">
        <v>0</v>
      </c>
      <c r="J442" s="146">
        <v>-103</v>
      </c>
      <c r="K442" s="146">
        <v>7643.88</v>
      </c>
    </row>
    <row r="443" spans="1:11">
      <c r="A443" s="165">
        <v>40098.106840277775</v>
      </c>
      <c r="B443" s="166">
        <v>60.020000457763672</v>
      </c>
      <c r="C443" s="167">
        <v>3785.8037109375</v>
      </c>
      <c r="D443" s="146">
        <v>335</v>
      </c>
      <c r="E443" s="146">
        <v>160.44723510742187</v>
      </c>
      <c r="F443" s="146">
        <v>0</v>
      </c>
      <c r="G443" s="146">
        <v>218.5</v>
      </c>
      <c r="H443" s="146">
        <v>10</v>
      </c>
      <c r="I443" s="146">
        <v>0</v>
      </c>
      <c r="J443" s="146">
        <v>-103</v>
      </c>
      <c r="K443" s="146">
        <v>7644.21</v>
      </c>
    </row>
    <row r="444" spans="1:11">
      <c r="A444" s="165">
        <v>40098.106874999998</v>
      </c>
      <c r="B444" s="166">
        <v>60.021999359130859</v>
      </c>
      <c r="C444" s="167">
        <v>3786.8642578125</v>
      </c>
      <c r="D444" s="146">
        <v>335</v>
      </c>
      <c r="E444" s="146">
        <v>163.95860290527344</v>
      </c>
      <c r="F444" s="146">
        <v>0</v>
      </c>
      <c r="G444" s="146">
        <v>219</v>
      </c>
      <c r="H444" s="146">
        <v>10</v>
      </c>
      <c r="I444" s="146">
        <v>0</v>
      </c>
      <c r="J444" s="146">
        <v>-103</v>
      </c>
      <c r="K444" s="146">
        <v>7644.54</v>
      </c>
    </row>
    <row r="445" spans="1:11">
      <c r="A445" s="165">
        <v>40098.106909722221</v>
      </c>
      <c r="B445" s="166">
        <v>60.021999359130859</v>
      </c>
      <c r="C445" s="167">
        <v>3785.25390625</v>
      </c>
      <c r="D445" s="146">
        <v>335</v>
      </c>
      <c r="E445" s="146">
        <v>163.95860290527344</v>
      </c>
      <c r="F445" s="146">
        <v>0</v>
      </c>
      <c r="G445" s="146">
        <v>219.5</v>
      </c>
      <c r="H445" s="146">
        <v>10</v>
      </c>
      <c r="I445" s="146">
        <v>0</v>
      </c>
      <c r="J445" s="146">
        <v>-103</v>
      </c>
      <c r="K445" s="146">
        <v>7644.87</v>
      </c>
    </row>
    <row r="446" spans="1:11">
      <c r="A446" s="165">
        <v>40098.106944444444</v>
      </c>
      <c r="B446" s="166">
        <v>60.020999908447266</v>
      </c>
      <c r="C446" s="167">
        <v>3785.72607421875</v>
      </c>
      <c r="D446" s="146">
        <v>335</v>
      </c>
      <c r="E446" s="146">
        <v>163.95860290527344</v>
      </c>
      <c r="F446" s="146">
        <v>0</v>
      </c>
      <c r="G446" s="146">
        <v>220</v>
      </c>
      <c r="H446" s="146">
        <v>10</v>
      </c>
      <c r="I446" s="146">
        <v>0</v>
      </c>
      <c r="J446" s="146">
        <v>-103</v>
      </c>
      <c r="K446" s="146">
        <v>7645.2</v>
      </c>
    </row>
    <row r="447" spans="1:11">
      <c r="A447" s="165">
        <v>40098.106979166667</v>
      </c>
      <c r="B447" s="166">
        <v>60.022998809814453</v>
      </c>
      <c r="C447" s="167">
        <v>3785.821044921875</v>
      </c>
      <c r="D447" s="146">
        <v>335</v>
      </c>
      <c r="E447" s="146">
        <v>163.95860290527344</v>
      </c>
      <c r="F447" s="146">
        <v>0</v>
      </c>
      <c r="G447" s="146">
        <v>220.5</v>
      </c>
      <c r="H447" s="146">
        <v>10</v>
      </c>
      <c r="I447" s="146">
        <v>0</v>
      </c>
      <c r="J447" s="146">
        <v>-103</v>
      </c>
      <c r="K447" s="146">
        <v>7645.53</v>
      </c>
    </row>
    <row r="448" spans="1:11">
      <c r="A448" s="165">
        <v>40098.10701388889</v>
      </c>
      <c r="B448" s="166">
        <v>60.021999359130859</v>
      </c>
      <c r="C448" s="167">
        <v>3785.79833984375</v>
      </c>
      <c r="D448" s="146">
        <v>335</v>
      </c>
      <c r="E448" s="146">
        <v>163.95860290527344</v>
      </c>
      <c r="F448" s="146">
        <v>0</v>
      </c>
      <c r="G448" s="146">
        <v>221</v>
      </c>
      <c r="H448" s="146">
        <v>10</v>
      </c>
      <c r="I448" s="146">
        <v>0</v>
      </c>
      <c r="J448" s="146">
        <v>-103</v>
      </c>
      <c r="K448" s="146">
        <v>7645.86</v>
      </c>
    </row>
    <row r="449" spans="1:11">
      <c r="A449" s="165">
        <v>40098.107048611113</v>
      </c>
      <c r="B449" s="166">
        <v>60.019001007080078</v>
      </c>
      <c r="C449" s="167">
        <v>3786.939208984375</v>
      </c>
      <c r="D449" s="146">
        <v>335</v>
      </c>
      <c r="E449" s="146">
        <v>166.07244873046875</v>
      </c>
      <c r="F449" s="146">
        <v>0</v>
      </c>
      <c r="G449" s="146">
        <v>221.5</v>
      </c>
      <c r="H449" s="146">
        <v>10</v>
      </c>
      <c r="I449" s="146">
        <v>0</v>
      </c>
      <c r="J449" s="146">
        <v>-103</v>
      </c>
      <c r="K449" s="146">
        <v>7646.19</v>
      </c>
    </row>
    <row r="450" spans="1:11">
      <c r="A450" s="165">
        <v>40098.107083333336</v>
      </c>
      <c r="B450" s="166">
        <v>60.018001556396484</v>
      </c>
      <c r="C450" s="167">
        <v>3787.62744140625</v>
      </c>
      <c r="D450" s="146">
        <v>335</v>
      </c>
      <c r="E450" s="146">
        <v>166.07244873046875</v>
      </c>
      <c r="F450" s="146">
        <v>0</v>
      </c>
      <c r="G450" s="146">
        <v>222</v>
      </c>
      <c r="H450" s="146">
        <v>10</v>
      </c>
      <c r="I450" s="146">
        <v>0</v>
      </c>
      <c r="J450" s="146">
        <v>-103</v>
      </c>
      <c r="K450" s="146">
        <v>7646.52</v>
      </c>
    </row>
    <row r="451" spans="1:11">
      <c r="A451" s="165">
        <v>40098.107118055559</v>
      </c>
      <c r="B451" s="166">
        <v>60.018001556396484</v>
      </c>
      <c r="C451" s="167">
        <v>3789.67333984375</v>
      </c>
      <c r="D451" s="146">
        <v>335</v>
      </c>
      <c r="E451" s="146">
        <v>166.07244873046875</v>
      </c>
      <c r="F451" s="146">
        <v>0</v>
      </c>
      <c r="G451" s="146">
        <v>222.5</v>
      </c>
      <c r="H451" s="146">
        <v>10</v>
      </c>
      <c r="I451" s="146">
        <v>0</v>
      </c>
      <c r="J451" s="146">
        <v>-103</v>
      </c>
      <c r="K451" s="146">
        <v>7646.85</v>
      </c>
    </row>
    <row r="452" spans="1:11">
      <c r="A452" s="165">
        <v>40098.107152777775</v>
      </c>
      <c r="B452" s="166">
        <v>60.019001007080078</v>
      </c>
      <c r="C452" s="167">
        <v>3789.404296875</v>
      </c>
      <c r="D452" s="146">
        <v>335</v>
      </c>
      <c r="E452" s="146">
        <v>166.07244873046875</v>
      </c>
      <c r="F452" s="146">
        <v>0</v>
      </c>
      <c r="G452" s="146">
        <v>223</v>
      </c>
      <c r="H452" s="146">
        <v>10</v>
      </c>
      <c r="I452" s="146">
        <v>0</v>
      </c>
      <c r="J452" s="146">
        <v>-103</v>
      </c>
      <c r="K452" s="146">
        <v>7647.18</v>
      </c>
    </row>
    <row r="453" spans="1:11">
      <c r="A453" s="165">
        <v>40098.107187499998</v>
      </c>
      <c r="B453" s="166">
        <v>60.019001007080078</v>
      </c>
      <c r="C453" s="167">
        <v>3789.183349609375</v>
      </c>
      <c r="D453" s="146">
        <v>335</v>
      </c>
      <c r="E453" s="146">
        <v>166.07244873046875</v>
      </c>
      <c r="F453" s="146">
        <v>0</v>
      </c>
      <c r="G453" s="146">
        <v>223.5</v>
      </c>
      <c r="H453" s="146">
        <v>10</v>
      </c>
      <c r="I453" s="146">
        <v>0</v>
      </c>
      <c r="J453" s="146">
        <v>-103</v>
      </c>
      <c r="K453" s="146">
        <v>7647.51</v>
      </c>
    </row>
    <row r="454" spans="1:11">
      <c r="A454" s="165">
        <v>40098.107222222221</v>
      </c>
      <c r="B454" s="166">
        <v>60.014999389648438</v>
      </c>
      <c r="C454" s="167">
        <v>3789.368896484375</v>
      </c>
      <c r="D454" s="146">
        <v>335</v>
      </c>
      <c r="E454" s="146">
        <v>163.76658630371094</v>
      </c>
      <c r="F454" s="146">
        <v>0</v>
      </c>
      <c r="G454" s="146">
        <v>224</v>
      </c>
      <c r="H454" s="146">
        <v>10</v>
      </c>
      <c r="I454" s="146">
        <v>0</v>
      </c>
      <c r="J454" s="146">
        <v>-103</v>
      </c>
      <c r="K454" s="146">
        <v>7647.84</v>
      </c>
    </row>
    <row r="455" spans="1:11">
      <c r="A455" s="165">
        <v>40098.107256944444</v>
      </c>
      <c r="B455" s="166">
        <v>60.015998840332031</v>
      </c>
      <c r="C455" s="167">
        <v>3788.66455078125</v>
      </c>
      <c r="D455" s="146">
        <v>335</v>
      </c>
      <c r="E455" s="146">
        <v>163.76658630371094</v>
      </c>
      <c r="F455" s="146">
        <v>0</v>
      </c>
      <c r="G455" s="146">
        <v>224.5</v>
      </c>
      <c r="H455" s="146">
        <v>10</v>
      </c>
      <c r="I455" s="146">
        <v>0</v>
      </c>
      <c r="J455" s="146">
        <v>-103</v>
      </c>
      <c r="K455" s="146">
        <v>7648.17</v>
      </c>
    </row>
    <row r="456" spans="1:11">
      <c r="A456" s="165">
        <v>40098.107291666667</v>
      </c>
      <c r="B456" s="166">
        <v>60.01300048828125</v>
      </c>
      <c r="C456" s="167">
        <v>3788.932861328125</v>
      </c>
      <c r="D456" s="146">
        <v>335</v>
      </c>
      <c r="E456" s="146">
        <v>163.76658630371094</v>
      </c>
      <c r="F456" s="146">
        <v>0</v>
      </c>
      <c r="G456" s="146">
        <v>225</v>
      </c>
      <c r="H456" s="146">
        <v>10</v>
      </c>
      <c r="I456" s="146">
        <v>0</v>
      </c>
      <c r="J456" s="146">
        <v>-103</v>
      </c>
      <c r="K456" s="146">
        <v>7648.5</v>
      </c>
    </row>
    <row r="457" spans="1:11">
      <c r="A457" s="165">
        <v>40098.10732638889</v>
      </c>
      <c r="B457" s="166">
        <v>60.012001037597656</v>
      </c>
      <c r="C457" s="167">
        <v>3790.80517578125</v>
      </c>
      <c r="D457" s="146">
        <v>335</v>
      </c>
      <c r="E457" s="146">
        <v>163.76658630371094</v>
      </c>
      <c r="F457" s="146">
        <v>0</v>
      </c>
      <c r="G457" s="146">
        <v>225.5</v>
      </c>
      <c r="H457" s="146">
        <v>10</v>
      </c>
      <c r="I457" s="146">
        <v>0</v>
      </c>
      <c r="J457" s="146">
        <v>-103</v>
      </c>
      <c r="K457" s="146">
        <v>7648.83</v>
      </c>
    </row>
    <row r="458" spans="1:11">
      <c r="A458" s="165">
        <v>40098.107361111113</v>
      </c>
      <c r="B458" s="166">
        <v>60.009998321533203</v>
      </c>
      <c r="C458" s="167">
        <v>3790.4111328125</v>
      </c>
      <c r="D458" s="146">
        <v>335</v>
      </c>
      <c r="E458" s="146">
        <v>163.76658630371094</v>
      </c>
      <c r="F458" s="146">
        <v>0</v>
      </c>
      <c r="G458" s="146">
        <v>226</v>
      </c>
      <c r="H458" s="146">
        <v>10</v>
      </c>
      <c r="I458" s="146">
        <v>0</v>
      </c>
      <c r="J458" s="146">
        <v>-103</v>
      </c>
      <c r="K458" s="146">
        <v>7649.16</v>
      </c>
    </row>
    <row r="459" spans="1:11">
      <c r="A459" s="165">
        <v>40098.107395833336</v>
      </c>
      <c r="B459" s="168">
        <v>60.006999969482422</v>
      </c>
      <c r="C459" s="167">
        <v>3791.539794921875</v>
      </c>
      <c r="D459" s="146">
        <v>335</v>
      </c>
      <c r="E459" s="146">
        <v>165.1016845703125</v>
      </c>
      <c r="F459" s="146">
        <v>0</v>
      </c>
      <c r="G459" s="146">
        <v>226.5</v>
      </c>
      <c r="H459" s="146">
        <v>10</v>
      </c>
      <c r="I459" s="146">
        <v>0</v>
      </c>
      <c r="J459" s="146">
        <v>-103</v>
      </c>
      <c r="K459" s="146">
        <v>7649.49</v>
      </c>
    </row>
    <row r="460" spans="1:11">
      <c r="A460" s="165">
        <v>40098.107430555552</v>
      </c>
      <c r="B460" s="166">
        <v>60.008998870849609</v>
      </c>
      <c r="C460" s="167">
        <v>3792.9453125</v>
      </c>
      <c r="D460" s="146">
        <v>335</v>
      </c>
      <c r="E460" s="146">
        <v>165.1016845703125</v>
      </c>
      <c r="F460" s="146">
        <v>0</v>
      </c>
      <c r="G460" s="146">
        <v>227</v>
      </c>
      <c r="H460" s="146">
        <v>10</v>
      </c>
      <c r="I460" s="146">
        <v>0</v>
      </c>
      <c r="J460" s="146">
        <v>-103</v>
      </c>
      <c r="K460" s="146">
        <v>7649.82</v>
      </c>
    </row>
    <row r="461" spans="1:11">
      <c r="A461" s="165">
        <v>40098.107465277775</v>
      </c>
      <c r="B461" s="166">
        <v>60.008998870849609</v>
      </c>
      <c r="C461" s="167">
        <v>3791.443115234375</v>
      </c>
      <c r="D461" s="146">
        <v>335</v>
      </c>
      <c r="E461" s="146">
        <v>165.1016845703125</v>
      </c>
      <c r="F461" s="146">
        <v>0</v>
      </c>
      <c r="G461" s="146">
        <v>227.5</v>
      </c>
      <c r="H461" s="146">
        <v>10</v>
      </c>
      <c r="I461" s="146">
        <v>0</v>
      </c>
      <c r="J461" s="146">
        <v>-103</v>
      </c>
      <c r="K461" s="146">
        <v>7650.15</v>
      </c>
    </row>
    <row r="462" spans="1:11">
      <c r="A462" s="165">
        <v>40098.107499999998</v>
      </c>
      <c r="B462" s="166">
        <v>60.002998352050781</v>
      </c>
      <c r="C462" s="167">
        <v>3791.426025390625</v>
      </c>
      <c r="D462" s="146">
        <v>335</v>
      </c>
      <c r="E462" s="146">
        <v>165.1016845703125</v>
      </c>
      <c r="F462" s="146">
        <v>0</v>
      </c>
      <c r="G462" s="146">
        <v>228</v>
      </c>
      <c r="H462" s="146">
        <v>10</v>
      </c>
      <c r="I462" s="146">
        <v>0</v>
      </c>
      <c r="J462" s="146">
        <v>-103</v>
      </c>
      <c r="K462" s="146">
        <v>7650.48</v>
      </c>
    </row>
    <row r="463" spans="1:11">
      <c r="A463" s="165">
        <v>40098.107534722221</v>
      </c>
      <c r="B463" s="166">
        <v>59.999000549316406</v>
      </c>
      <c r="C463" s="167">
        <v>3790.457275390625</v>
      </c>
      <c r="D463" s="146">
        <v>335</v>
      </c>
      <c r="E463" s="146">
        <v>165.1016845703125</v>
      </c>
      <c r="F463" s="146">
        <v>0</v>
      </c>
      <c r="G463" s="146">
        <v>228.5</v>
      </c>
      <c r="H463" s="146">
        <v>10</v>
      </c>
      <c r="I463" s="146">
        <v>0</v>
      </c>
      <c r="J463" s="146">
        <v>-103</v>
      </c>
      <c r="K463" s="146">
        <v>7650.81</v>
      </c>
    </row>
    <row r="464" spans="1:11">
      <c r="A464" s="165">
        <v>40098.107569444444</v>
      </c>
      <c r="B464" s="166">
        <v>59.992000579833984</v>
      </c>
      <c r="C464" s="167">
        <v>3790.21630859375</v>
      </c>
      <c r="D464" s="146">
        <v>335</v>
      </c>
      <c r="E464" s="146">
        <v>165.47639465332031</v>
      </c>
      <c r="F464" s="146">
        <v>0</v>
      </c>
      <c r="G464" s="146">
        <v>229</v>
      </c>
      <c r="H464" s="146">
        <v>10</v>
      </c>
      <c r="I464" s="146">
        <v>0</v>
      </c>
      <c r="J464" s="146">
        <v>-103</v>
      </c>
      <c r="K464" s="146">
        <v>7651.14</v>
      </c>
    </row>
    <row r="465" spans="1:11">
      <c r="A465" s="165">
        <v>40098.107604166667</v>
      </c>
      <c r="B465" s="166">
        <v>59.991001129150391</v>
      </c>
      <c r="C465" s="167">
        <v>3788.45703125</v>
      </c>
      <c r="D465" s="146">
        <v>335</v>
      </c>
      <c r="E465" s="146">
        <v>165.47639465332031</v>
      </c>
      <c r="F465" s="146">
        <v>0</v>
      </c>
      <c r="G465" s="146">
        <v>229.5</v>
      </c>
      <c r="H465" s="146">
        <v>10</v>
      </c>
      <c r="I465" s="146">
        <v>0</v>
      </c>
      <c r="J465" s="146">
        <v>-103</v>
      </c>
      <c r="K465" s="146">
        <v>7651.47</v>
      </c>
    </row>
    <row r="466" spans="1:11">
      <c r="A466" s="165">
        <v>40098.107638888891</v>
      </c>
      <c r="B466" s="166">
        <v>59.992000579833984</v>
      </c>
      <c r="C466" s="167">
        <v>3788.10498046875</v>
      </c>
      <c r="D466" s="146">
        <v>335</v>
      </c>
      <c r="E466" s="146">
        <v>165.47639465332031</v>
      </c>
      <c r="F466" s="146">
        <v>0</v>
      </c>
      <c r="G466" s="146">
        <v>230</v>
      </c>
      <c r="H466" s="146">
        <v>10</v>
      </c>
      <c r="I466" s="146">
        <v>0</v>
      </c>
      <c r="J466" s="146">
        <v>-103</v>
      </c>
      <c r="K466" s="146">
        <v>7651.8</v>
      </c>
    </row>
    <row r="467" spans="1:11">
      <c r="A467" s="165">
        <v>40098.107673611114</v>
      </c>
      <c r="B467" s="166">
        <v>59.987998962402344</v>
      </c>
      <c r="C467" s="167">
        <v>3788.189453125</v>
      </c>
      <c r="D467" s="146">
        <v>335</v>
      </c>
      <c r="E467" s="146">
        <v>165.47639465332031</v>
      </c>
      <c r="F467" s="146">
        <v>0</v>
      </c>
      <c r="G467" s="146">
        <v>230.5</v>
      </c>
      <c r="H467" s="146">
        <v>10</v>
      </c>
      <c r="I467" s="146">
        <v>0</v>
      </c>
      <c r="J467" s="146">
        <v>-103</v>
      </c>
      <c r="K467" s="146">
        <v>7652.13</v>
      </c>
    </row>
    <row r="468" spans="1:11">
      <c r="A468" s="165">
        <v>40098.107708333337</v>
      </c>
      <c r="B468" s="166">
        <v>59.985000610351563</v>
      </c>
      <c r="C468" s="167">
        <v>3788.497314453125</v>
      </c>
      <c r="D468" s="146">
        <v>335</v>
      </c>
      <c r="E468" s="146">
        <v>165.47639465332031</v>
      </c>
      <c r="F468" s="146">
        <v>0</v>
      </c>
      <c r="G468" s="146">
        <v>231</v>
      </c>
      <c r="H468" s="146">
        <v>10</v>
      </c>
      <c r="I468" s="146">
        <v>0</v>
      </c>
      <c r="J468" s="146">
        <v>-103</v>
      </c>
      <c r="K468" s="146">
        <v>7652.46</v>
      </c>
    </row>
    <row r="469" spans="1:11">
      <c r="A469" s="165">
        <v>40098.107743055552</v>
      </c>
      <c r="B469" s="166">
        <v>59.984001159667969</v>
      </c>
      <c r="C469" s="167">
        <v>3788.57080078125</v>
      </c>
      <c r="D469" s="146">
        <v>335</v>
      </c>
      <c r="E469" s="146">
        <v>206.4591064453125</v>
      </c>
      <c r="F469" s="146">
        <v>0</v>
      </c>
      <c r="G469" s="146">
        <v>231.5</v>
      </c>
      <c r="H469" s="146">
        <v>10</v>
      </c>
      <c r="I469" s="146">
        <v>0</v>
      </c>
      <c r="J469" s="146">
        <v>-103</v>
      </c>
      <c r="K469" s="146">
        <v>7652.79</v>
      </c>
    </row>
    <row r="470" spans="1:11">
      <c r="A470" s="165">
        <v>40098.107777777775</v>
      </c>
      <c r="B470" s="166">
        <v>59.984001159667969</v>
      </c>
      <c r="C470" s="167">
        <v>3788.10107421875</v>
      </c>
      <c r="D470" s="146">
        <v>335</v>
      </c>
      <c r="E470" s="146">
        <v>206.4591064453125</v>
      </c>
      <c r="F470" s="146">
        <v>0</v>
      </c>
      <c r="G470" s="146">
        <v>232</v>
      </c>
      <c r="H470" s="146">
        <v>10</v>
      </c>
      <c r="I470" s="146">
        <v>0</v>
      </c>
      <c r="J470" s="146">
        <v>-103</v>
      </c>
      <c r="K470" s="146">
        <v>7616</v>
      </c>
    </row>
    <row r="471" spans="1:11">
      <c r="A471" s="165">
        <v>40098.107812499999</v>
      </c>
      <c r="B471" s="166">
        <v>59.981998443603516</v>
      </c>
      <c r="C471" s="167">
        <v>3786.452880859375</v>
      </c>
      <c r="D471" s="146">
        <v>335</v>
      </c>
      <c r="E471" s="146">
        <v>206.4591064453125</v>
      </c>
      <c r="F471" s="146">
        <v>0</v>
      </c>
      <c r="G471" s="146">
        <v>232.5</v>
      </c>
      <c r="H471" s="146">
        <v>10</v>
      </c>
      <c r="I471" s="146">
        <v>0</v>
      </c>
      <c r="J471" s="146">
        <v>-103</v>
      </c>
      <c r="K471" s="146">
        <v>7626</v>
      </c>
    </row>
    <row r="472" spans="1:11">
      <c r="A472" s="165">
        <v>40098.107847222222</v>
      </c>
      <c r="B472" s="166">
        <v>59.981998443603516</v>
      </c>
      <c r="C472" s="167">
        <v>3787.732421875</v>
      </c>
      <c r="D472" s="146">
        <v>335</v>
      </c>
      <c r="E472" s="146">
        <v>206.4591064453125</v>
      </c>
      <c r="F472" s="146">
        <v>0</v>
      </c>
      <c r="G472" s="146">
        <v>233</v>
      </c>
      <c r="H472" s="146">
        <v>10</v>
      </c>
      <c r="I472" s="146">
        <v>0</v>
      </c>
      <c r="J472" s="146">
        <v>-103</v>
      </c>
      <c r="K472" s="146">
        <v>7632</v>
      </c>
    </row>
    <row r="473" spans="1:11">
      <c r="A473" s="165">
        <v>40098.107881944445</v>
      </c>
      <c r="B473" s="166">
        <v>59.979000091552734</v>
      </c>
      <c r="C473" s="167">
        <v>3789.28515625</v>
      </c>
      <c r="D473" s="146">
        <v>335</v>
      </c>
      <c r="E473" s="146">
        <v>206.4591064453125</v>
      </c>
      <c r="F473" s="146">
        <v>0</v>
      </c>
      <c r="G473" s="146">
        <v>233.5</v>
      </c>
      <c r="H473" s="146">
        <v>10</v>
      </c>
      <c r="I473" s="146">
        <v>0</v>
      </c>
      <c r="J473" s="146">
        <v>-103</v>
      </c>
      <c r="K473" s="146">
        <v>7632</v>
      </c>
    </row>
    <row r="474" spans="1:11">
      <c r="A474" s="165">
        <v>40098.107916666668</v>
      </c>
      <c r="B474" s="166">
        <v>59.976001739501953</v>
      </c>
      <c r="C474" s="167">
        <v>3788.25634765625</v>
      </c>
      <c r="D474" s="146">
        <v>335</v>
      </c>
      <c r="E474" s="146">
        <v>211.25604248046875</v>
      </c>
      <c r="F474" s="146">
        <v>0</v>
      </c>
      <c r="G474" s="146">
        <v>234</v>
      </c>
      <c r="H474" s="146">
        <v>10</v>
      </c>
      <c r="I474" s="146">
        <v>0</v>
      </c>
      <c r="J474" s="146">
        <v>-103</v>
      </c>
      <c r="K474" s="146">
        <v>7632</v>
      </c>
    </row>
    <row r="475" spans="1:11">
      <c r="A475" s="165">
        <v>40098.107951388891</v>
      </c>
      <c r="B475" s="166">
        <v>59.976001739501953</v>
      </c>
      <c r="C475" s="167">
        <v>3790.46728515625</v>
      </c>
      <c r="D475" s="146">
        <v>335</v>
      </c>
      <c r="E475" s="146">
        <v>211.25604248046875</v>
      </c>
      <c r="F475" s="146">
        <v>1</v>
      </c>
      <c r="G475" s="146">
        <v>234.5</v>
      </c>
      <c r="H475" s="146">
        <v>10</v>
      </c>
      <c r="I475" s="146">
        <v>0</v>
      </c>
      <c r="J475" s="146">
        <v>-103</v>
      </c>
      <c r="K475" s="146">
        <v>7632</v>
      </c>
    </row>
    <row r="476" spans="1:11">
      <c r="A476" s="165">
        <v>40098.107986111114</v>
      </c>
      <c r="B476" s="166">
        <v>59.981998443603516</v>
      </c>
      <c r="C476" s="167">
        <v>3790.66455078125</v>
      </c>
      <c r="D476" s="146">
        <v>335</v>
      </c>
      <c r="E476" s="146">
        <v>211.25604248046875</v>
      </c>
      <c r="F476" s="146">
        <v>1</v>
      </c>
      <c r="G476" s="146">
        <v>235</v>
      </c>
      <c r="H476" s="146">
        <v>10</v>
      </c>
      <c r="I476" s="146">
        <v>0</v>
      </c>
      <c r="J476" s="146">
        <v>-103</v>
      </c>
      <c r="K476" s="146">
        <v>7632</v>
      </c>
    </row>
    <row r="477" spans="1:11">
      <c r="A477" s="165">
        <v>40098.108020833337</v>
      </c>
      <c r="B477" s="166">
        <v>59.978000640869141</v>
      </c>
      <c r="C477" s="167">
        <v>3789.673828125</v>
      </c>
      <c r="D477" s="146">
        <v>335</v>
      </c>
      <c r="E477" s="146">
        <v>211.25604248046875</v>
      </c>
      <c r="F477" s="146">
        <v>1</v>
      </c>
      <c r="G477" s="146">
        <v>235.5</v>
      </c>
      <c r="H477" s="146">
        <v>10</v>
      </c>
      <c r="I477" s="146">
        <v>0</v>
      </c>
      <c r="J477" s="146">
        <v>-103</v>
      </c>
      <c r="K477" s="146">
        <v>7632</v>
      </c>
    </row>
    <row r="478" spans="1:11">
      <c r="A478" s="165">
        <v>40098.108055555553</v>
      </c>
      <c r="B478" s="166">
        <v>59.9739990234375</v>
      </c>
      <c r="C478" s="167">
        <v>3789.26708984375</v>
      </c>
      <c r="D478" s="146">
        <v>335</v>
      </c>
      <c r="E478" s="146">
        <v>211.25604248046875</v>
      </c>
      <c r="F478" s="146">
        <v>1</v>
      </c>
      <c r="G478" s="146">
        <v>236</v>
      </c>
      <c r="H478" s="146">
        <v>10</v>
      </c>
      <c r="I478" s="146">
        <v>0</v>
      </c>
      <c r="J478" s="146">
        <v>-103</v>
      </c>
      <c r="K478" s="146">
        <v>7632</v>
      </c>
    </row>
    <row r="479" spans="1:11">
      <c r="A479" s="165">
        <v>40098.108090277776</v>
      </c>
      <c r="B479" s="166">
        <v>59.976001739501953</v>
      </c>
      <c r="C479" s="167">
        <v>3790.430419921875</v>
      </c>
      <c r="D479" s="146">
        <v>335</v>
      </c>
      <c r="E479" s="146">
        <v>214.34669494628906</v>
      </c>
      <c r="F479" s="146">
        <v>1</v>
      </c>
      <c r="G479" s="146">
        <v>236.5</v>
      </c>
      <c r="H479" s="146">
        <v>10</v>
      </c>
      <c r="I479" s="146">
        <v>0</v>
      </c>
      <c r="J479" s="146">
        <v>-103</v>
      </c>
      <c r="K479" s="146">
        <v>7632</v>
      </c>
    </row>
    <row r="480" spans="1:11">
      <c r="A480" s="165">
        <v>40098.108124999999</v>
      </c>
      <c r="B480" s="166">
        <v>59.977001190185547</v>
      </c>
      <c r="C480" s="167">
        <v>3789.914306640625</v>
      </c>
      <c r="D480" s="146">
        <v>335</v>
      </c>
      <c r="E480" s="146">
        <v>214.34669494628906</v>
      </c>
      <c r="F480" s="146">
        <v>1</v>
      </c>
      <c r="G480" s="146">
        <v>237</v>
      </c>
      <c r="H480" s="146">
        <v>10</v>
      </c>
      <c r="I480" s="146">
        <v>0</v>
      </c>
      <c r="J480" s="146">
        <v>-103</v>
      </c>
      <c r="K480" s="146">
        <v>7632</v>
      </c>
    </row>
    <row r="481" spans="1:11">
      <c r="A481" s="165">
        <v>40098.108159722222</v>
      </c>
      <c r="B481" s="166">
        <v>59.974998474121094</v>
      </c>
      <c r="C481" s="167">
        <v>3787.442138671875</v>
      </c>
      <c r="D481" s="146">
        <v>335</v>
      </c>
      <c r="E481" s="146">
        <v>214.34669494628906</v>
      </c>
      <c r="F481" s="146">
        <v>1</v>
      </c>
      <c r="G481" s="146">
        <v>237.5</v>
      </c>
      <c r="H481" s="146">
        <v>10</v>
      </c>
      <c r="I481" s="146">
        <v>0</v>
      </c>
      <c r="J481" s="146">
        <v>-103</v>
      </c>
      <c r="K481" s="146">
        <v>7632</v>
      </c>
    </row>
    <row r="482" spans="1:11">
      <c r="A482" s="165">
        <v>40098.108194444445</v>
      </c>
      <c r="B482" s="168">
        <v>59.969001770019531</v>
      </c>
      <c r="C482" s="167">
        <v>3788.962890625</v>
      </c>
      <c r="D482" s="146">
        <v>335</v>
      </c>
      <c r="E482" s="146">
        <v>214.34669494628906</v>
      </c>
      <c r="F482" s="146">
        <v>2</v>
      </c>
      <c r="G482" s="146">
        <v>238</v>
      </c>
      <c r="H482" s="146">
        <v>10</v>
      </c>
      <c r="I482" s="146">
        <v>0</v>
      </c>
      <c r="J482" s="146">
        <v>-103</v>
      </c>
      <c r="K482" s="146">
        <v>7632</v>
      </c>
    </row>
    <row r="483" spans="1:11">
      <c r="A483" s="165">
        <v>40098.108229166668</v>
      </c>
      <c r="B483" s="166">
        <v>59.970001220703125</v>
      </c>
      <c r="C483" s="167">
        <v>3791.876953125</v>
      </c>
      <c r="D483" s="146">
        <v>335</v>
      </c>
      <c r="E483" s="146">
        <v>214.34669494628906</v>
      </c>
      <c r="F483" s="146">
        <v>3</v>
      </c>
      <c r="G483" s="146">
        <v>238.5</v>
      </c>
      <c r="H483" s="146">
        <v>10</v>
      </c>
      <c r="I483" s="146">
        <v>0</v>
      </c>
      <c r="J483" s="146">
        <v>-103</v>
      </c>
      <c r="K483" s="146">
        <v>7632</v>
      </c>
    </row>
    <row r="484" spans="1:11">
      <c r="A484" s="165">
        <v>40098.108263888891</v>
      </c>
      <c r="B484" s="166">
        <v>59.972999572753906</v>
      </c>
      <c r="C484" s="167">
        <v>3792.91064453125</v>
      </c>
      <c r="D484" s="146">
        <v>335</v>
      </c>
      <c r="E484" s="146">
        <v>212.17269897460937</v>
      </c>
      <c r="F484" s="146">
        <v>4</v>
      </c>
      <c r="G484" s="146">
        <v>239</v>
      </c>
      <c r="H484" s="146">
        <v>10</v>
      </c>
      <c r="I484" s="146">
        <v>0</v>
      </c>
      <c r="J484" s="146">
        <v>-103</v>
      </c>
      <c r="K484" s="146">
        <v>7632</v>
      </c>
    </row>
    <row r="485" spans="1:11">
      <c r="A485" s="165">
        <v>40098.108298611114</v>
      </c>
      <c r="B485" s="166">
        <v>59.978000640869141</v>
      </c>
      <c r="C485" s="167">
        <v>3789.125</v>
      </c>
      <c r="D485" s="146">
        <v>335</v>
      </c>
      <c r="E485" s="146">
        <v>212.17269897460937</v>
      </c>
      <c r="F485" s="146">
        <v>5</v>
      </c>
      <c r="G485" s="146">
        <v>239.5</v>
      </c>
      <c r="H485" s="146">
        <v>10</v>
      </c>
      <c r="I485" s="146">
        <v>0</v>
      </c>
      <c r="J485" s="146">
        <v>-103</v>
      </c>
      <c r="K485" s="146">
        <v>7632</v>
      </c>
    </row>
    <row r="486" spans="1:11">
      <c r="A486" s="165">
        <v>40098.10833333333</v>
      </c>
      <c r="B486" s="166">
        <v>59.978000640869141</v>
      </c>
      <c r="C486" s="167">
        <v>3788.07958984375</v>
      </c>
      <c r="D486" s="146">
        <v>335</v>
      </c>
      <c r="E486" s="146">
        <v>212.17269897460937</v>
      </c>
      <c r="F486" s="146">
        <v>6</v>
      </c>
      <c r="G486" s="146">
        <v>240</v>
      </c>
      <c r="H486" s="146">
        <v>10</v>
      </c>
      <c r="I486" s="146">
        <v>0</v>
      </c>
      <c r="J486" s="146">
        <v>-103</v>
      </c>
      <c r="K486" s="146">
        <v>7632</v>
      </c>
    </row>
    <row r="487" spans="1:11">
      <c r="A487" s="165">
        <v>40098.108368055553</v>
      </c>
      <c r="B487" s="166">
        <v>59.974998474121094</v>
      </c>
      <c r="C487" s="167">
        <v>3787.135009765625</v>
      </c>
      <c r="D487" s="146">
        <v>335</v>
      </c>
      <c r="E487" s="146">
        <v>212.17269897460937</v>
      </c>
      <c r="F487" s="146">
        <v>7</v>
      </c>
      <c r="G487" s="146">
        <v>240.5</v>
      </c>
      <c r="H487" s="146">
        <v>10</v>
      </c>
      <c r="I487" s="146">
        <v>0</v>
      </c>
      <c r="J487" s="146">
        <v>-103</v>
      </c>
      <c r="K487" s="146">
        <v>7632</v>
      </c>
    </row>
    <row r="488" spans="1:11">
      <c r="A488" s="165">
        <v>40098.108402777776</v>
      </c>
      <c r="B488" s="166">
        <v>59.976001739501953</v>
      </c>
      <c r="C488" s="167">
        <v>3787.164306640625</v>
      </c>
      <c r="D488" s="146">
        <v>335</v>
      </c>
      <c r="E488" s="146">
        <v>212.17269897460937</v>
      </c>
      <c r="F488" s="146">
        <v>8</v>
      </c>
      <c r="G488" s="146">
        <v>241</v>
      </c>
      <c r="H488" s="146">
        <v>10</v>
      </c>
      <c r="I488" s="146">
        <v>0</v>
      </c>
      <c r="J488" s="146">
        <v>-103</v>
      </c>
      <c r="K488" s="146">
        <v>7632</v>
      </c>
    </row>
    <row r="489" spans="1:11">
      <c r="A489" s="165">
        <v>40098.108437499999</v>
      </c>
      <c r="B489" s="166">
        <v>59.974998474121094</v>
      </c>
      <c r="C489" s="167">
        <v>3787.40478515625</v>
      </c>
      <c r="D489" s="146">
        <v>335</v>
      </c>
      <c r="E489" s="146">
        <v>215.59817504882812</v>
      </c>
      <c r="F489" s="146">
        <v>9</v>
      </c>
      <c r="G489" s="146">
        <v>241.5</v>
      </c>
      <c r="H489" s="146">
        <v>10</v>
      </c>
      <c r="I489" s="146">
        <v>0</v>
      </c>
      <c r="J489" s="146">
        <v>-103</v>
      </c>
      <c r="K489" s="146">
        <v>7632</v>
      </c>
    </row>
    <row r="490" spans="1:11">
      <c r="A490" s="165">
        <v>40098.108472222222</v>
      </c>
      <c r="B490" s="166">
        <v>59.969001770019531</v>
      </c>
      <c r="C490" s="167">
        <v>3786.48681640625</v>
      </c>
      <c r="D490" s="146">
        <v>335</v>
      </c>
      <c r="E490" s="146">
        <v>215.59817504882812</v>
      </c>
      <c r="F490" s="146">
        <v>10</v>
      </c>
      <c r="G490" s="146">
        <v>242</v>
      </c>
      <c r="H490" s="146">
        <v>10</v>
      </c>
      <c r="I490" s="146">
        <v>0</v>
      </c>
      <c r="J490" s="146">
        <v>-103</v>
      </c>
      <c r="K490" s="146">
        <v>7632</v>
      </c>
    </row>
    <row r="491" spans="1:11">
      <c r="A491" s="165">
        <v>40098.108506944445</v>
      </c>
      <c r="B491" s="166">
        <v>59.965999603271484</v>
      </c>
      <c r="C491" s="167">
        <v>3789.2138671875</v>
      </c>
      <c r="D491" s="146">
        <v>335</v>
      </c>
      <c r="E491" s="146">
        <v>215.59817504882812</v>
      </c>
      <c r="F491" s="146">
        <v>11</v>
      </c>
      <c r="G491" s="146">
        <v>242.5</v>
      </c>
      <c r="H491" s="146">
        <v>10</v>
      </c>
      <c r="I491" s="146">
        <v>0</v>
      </c>
      <c r="J491" s="146">
        <v>-103</v>
      </c>
      <c r="K491" s="146">
        <v>7632</v>
      </c>
    </row>
    <row r="492" spans="1:11">
      <c r="A492" s="165">
        <v>40098.108541666668</v>
      </c>
      <c r="B492" s="166">
        <v>59.965999603271484</v>
      </c>
      <c r="C492" s="167">
        <v>3790.51171875</v>
      </c>
      <c r="D492" s="146">
        <v>335</v>
      </c>
      <c r="E492" s="146">
        <v>215.59817504882812</v>
      </c>
      <c r="F492" s="146">
        <v>12</v>
      </c>
      <c r="G492" s="146">
        <v>243</v>
      </c>
      <c r="H492" s="146">
        <v>10</v>
      </c>
      <c r="I492" s="146">
        <v>0</v>
      </c>
      <c r="J492" s="146">
        <v>-103</v>
      </c>
      <c r="K492" s="146">
        <v>7632</v>
      </c>
    </row>
    <row r="493" spans="1:11">
      <c r="A493" s="165">
        <v>40098.108576388891</v>
      </c>
      <c r="B493" s="166">
        <v>59.969001770019531</v>
      </c>
      <c r="C493" s="167">
        <v>3792.21826171875</v>
      </c>
      <c r="D493" s="146">
        <v>335</v>
      </c>
      <c r="E493" s="146">
        <v>215.59817504882812</v>
      </c>
      <c r="F493" s="146">
        <v>13</v>
      </c>
      <c r="G493" s="146">
        <v>243.5</v>
      </c>
      <c r="H493" s="146">
        <v>10</v>
      </c>
      <c r="I493" s="146">
        <v>0</v>
      </c>
      <c r="J493" s="146">
        <v>-103</v>
      </c>
      <c r="K493" s="146">
        <v>7632</v>
      </c>
    </row>
    <row r="494" spans="1:11">
      <c r="A494" s="165">
        <v>40098.108611111114</v>
      </c>
      <c r="B494" s="166">
        <v>59.967998504638672</v>
      </c>
      <c r="C494" s="167">
        <v>3790.95947265625</v>
      </c>
      <c r="D494" s="146">
        <v>335</v>
      </c>
      <c r="E494" s="146">
        <v>218.32725524902344</v>
      </c>
      <c r="F494" s="146">
        <v>14</v>
      </c>
      <c r="G494" s="146">
        <v>244</v>
      </c>
      <c r="H494" s="146">
        <v>10</v>
      </c>
      <c r="I494" s="146">
        <v>0</v>
      </c>
      <c r="J494" s="146">
        <v>-103</v>
      </c>
      <c r="K494" s="146">
        <v>7632</v>
      </c>
    </row>
    <row r="495" spans="1:11">
      <c r="A495" s="165">
        <v>40098.10864583333</v>
      </c>
      <c r="B495" s="166">
        <v>59.965000152587891</v>
      </c>
      <c r="C495" s="167">
        <v>3789.0263671875</v>
      </c>
      <c r="D495" s="146">
        <v>335</v>
      </c>
      <c r="E495" s="146">
        <v>218.32725524902344</v>
      </c>
      <c r="F495" s="146">
        <v>15</v>
      </c>
      <c r="G495" s="146">
        <v>244.5</v>
      </c>
      <c r="H495" s="146">
        <v>10</v>
      </c>
      <c r="I495" s="146">
        <v>0</v>
      </c>
      <c r="J495" s="146">
        <v>-103</v>
      </c>
      <c r="K495" s="146">
        <v>7632</v>
      </c>
    </row>
    <row r="496" spans="1:11">
      <c r="A496" s="165">
        <v>40098.108680555553</v>
      </c>
      <c r="B496" s="166">
        <v>59.970001220703125</v>
      </c>
      <c r="C496" s="167">
        <v>3789.16748046875</v>
      </c>
      <c r="D496" s="146">
        <v>335</v>
      </c>
      <c r="E496" s="146">
        <v>218.32725524902344</v>
      </c>
      <c r="F496" s="146">
        <v>16</v>
      </c>
      <c r="G496" s="146">
        <v>245</v>
      </c>
      <c r="H496" s="146">
        <v>10</v>
      </c>
      <c r="I496" s="146">
        <v>0</v>
      </c>
      <c r="J496" s="146">
        <v>-103</v>
      </c>
      <c r="K496" s="146">
        <v>7632</v>
      </c>
    </row>
    <row r="497" spans="1:11">
      <c r="A497" s="165">
        <v>40098.108715277776</v>
      </c>
      <c r="B497" s="166">
        <v>59.972000122070313</v>
      </c>
      <c r="C497" s="167">
        <v>3785.68994140625</v>
      </c>
      <c r="D497" s="146">
        <v>335</v>
      </c>
      <c r="E497" s="146">
        <v>218.32725524902344</v>
      </c>
      <c r="F497" s="146">
        <v>16</v>
      </c>
      <c r="G497" s="146">
        <v>245.5</v>
      </c>
      <c r="H497" s="146">
        <v>10</v>
      </c>
      <c r="I497" s="146">
        <v>0</v>
      </c>
      <c r="J497" s="146">
        <v>-103</v>
      </c>
      <c r="K497" s="146">
        <v>7632</v>
      </c>
    </row>
    <row r="498" spans="1:11">
      <c r="A498" s="165">
        <v>40098.108749999999</v>
      </c>
      <c r="B498" s="166">
        <v>59.966999053955078</v>
      </c>
      <c r="C498" s="167">
        <v>3784.83056640625</v>
      </c>
      <c r="D498" s="146">
        <v>335</v>
      </c>
      <c r="E498" s="146">
        <v>218.32725524902344</v>
      </c>
      <c r="F498" s="146">
        <v>16</v>
      </c>
      <c r="G498" s="146">
        <v>246</v>
      </c>
      <c r="H498" s="146">
        <v>10</v>
      </c>
      <c r="I498" s="146">
        <v>0</v>
      </c>
      <c r="J498" s="146">
        <v>-103</v>
      </c>
      <c r="K498" s="146">
        <v>7632</v>
      </c>
    </row>
    <row r="499" spans="1:11">
      <c r="A499" s="165">
        <v>40098.108784722222</v>
      </c>
      <c r="B499" s="166">
        <v>59.969001770019531</v>
      </c>
      <c r="C499" s="167">
        <v>3784.3203125</v>
      </c>
      <c r="D499" s="146">
        <v>335</v>
      </c>
      <c r="E499" s="146">
        <v>217.37942504882812</v>
      </c>
      <c r="F499" s="146">
        <v>16</v>
      </c>
      <c r="G499" s="146">
        <v>246.5</v>
      </c>
      <c r="H499" s="146">
        <v>10</v>
      </c>
      <c r="I499" s="146">
        <v>0</v>
      </c>
      <c r="J499" s="146">
        <v>-103</v>
      </c>
      <c r="K499" s="146">
        <v>7632</v>
      </c>
    </row>
    <row r="500" spans="1:11">
      <c r="A500" s="165">
        <v>40098.108819444446</v>
      </c>
      <c r="B500" s="166">
        <v>59.969001770019531</v>
      </c>
      <c r="C500" s="167">
        <v>3782.80859375</v>
      </c>
      <c r="D500" s="146">
        <v>335</v>
      </c>
      <c r="E500" s="146">
        <v>217.37942504882812</v>
      </c>
      <c r="F500" s="146">
        <v>16</v>
      </c>
      <c r="G500" s="146">
        <v>247</v>
      </c>
      <c r="H500" s="146">
        <v>10</v>
      </c>
      <c r="I500" s="146">
        <v>0</v>
      </c>
      <c r="J500" s="146">
        <v>-103</v>
      </c>
      <c r="K500" s="146">
        <v>7632</v>
      </c>
    </row>
    <row r="501" spans="1:11">
      <c r="A501" s="165">
        <v>40098.108854166669</v>
      </c>
      <c r="B501" s="166">
        <v>59.966999053955078</v>
      </c>
      <c r="C501" s="167">
        <v>3779.3515625</v>
      </c>
      <c r="D501" s="146">
        <v>335</v>
      </c>
      <c r="E501" s="146">
        <v>217.37942504882812</v>
      </c>
      <c r="F501" s="146">
        <v>16</v>
      </c>
      <c r="G501" s="146">
        <v>247.5</v>
      </c>
      <c r="H501" s="146">
        <v>10</v>
      </c>
      <c r="I501" s="146">
        <v>0</v>
      </c>
      <c r="J501" s="146">
        <v>-103</v>
      </c>
      <c r="K501" s="146">
        <v>7631</v>
      </c>
    </row>
    <row r="502" spans="1:11">
      <c r="A502" s="165">
        <v>40098.108888888892</v>
      </c>
      <c r="B502" s="166">
        <v>59.965999603271484</v>
      </c>
      <c r="C502" s="167">
        <v>3779.05615234375</v>
      </c>
      <c r="D502" s="146">
        <v>335</v>
      </c>
      <c r="E502" s="146">
        <v>217.37942504882812</v>
      </c>
      <c r="F502" s="146">
        <v>16</v>
      </c>
      <c r="G502" s="146">
        <v>248</v>
      </c>
      <c r="H502" s="146">
        <v>10</v>
      </c>
      <c r="I502" s="146">
        <v>0</v>
      </c>
      <c r="J502" s="146">
        <v>-103</v>
      </c>
      <c r="K502" s="146">
        <v>7625</v>
      </c>
    </row>
    <row r="503" spans="1:11">
      <c r="A503" s="165">
        <v>40098.108923611115</v>
      </c>
      <c r="B503" s="166">
        <v>59.965000152587891</v>
      </c>
      <c r="C503" s="167">
        <v>3779.211669921875</v>
      </c>
      <c r="D503" s="146">
        <v>335</v>
      </c>
      <c r="E503" s="146">
        <v>217.37942504882812</v>
      </c>
      <c r="F503" s="146">
        <v>16</v>
      </c>
      <c r="G503" s="146">
        <v>248.5</v>
      </c>
      <c r="H503" s="146">
        <v>10</v>
      </c>
      <c r="I503" s="146">
        <v>0</v>
      </c>
      <c r="J503" s="146">
        <v>-103</v>
      </c>
      <c r="K503" s="146">
        <v>7623</v>
      </c>
    </row>
    <row r="504" spans="1:11">
      <c r="A504" s="165">
        <v>40098.108958333331</v>
      </c>
      <c r="B504" s="166">
        <v>59.966999053955078</v>
      </c>
      <c r="C504" s="167">
        <v>3779.334716796875</v>
      </c>
      <c r="D504" s="146">
        <v>335</v>
      </c>
      <c r="E504" s="146">
        <v>214.83035278320312</v>
      </c>
      <c r="F504" s="146">
        <v>16</v>
      </c>
      <c r="G504" s="146">
        <v>249</v>
      </c>
      <c r="H504" s="146">
        <v>10</v>
      </c>
      <c r="I504" s="146">
        <v>0</v>
      </c>
      <c r="J504" s="146">
        <v>-103</v>
      </c>
      <c r="K504" s="146">
        <v>7621</v>
      </c>
    </row>
    <row r="505" spans="1:11">
      <c r="A505" s="165">
        <v>40098.108993055554</v>
      </c>
      <c r="B505" s="166">
        <v>59.965000152587891</v>
      </c>
      <c r="C505" s="167">
        <v>3775.646728515625</v>
      </c>
      <c r="D505" s="146">
        <v>335</v>
      </c>
      <c r="E505" s="146">
        <v>214.83035278320312</v>
      </c>
      <c r="F505" s="146">
        <v>16</v>
      </c>
      <c r="G505" s="146">
        <v>249.5</v>
      </c>
      <c r="H505" s="146">
        <v>10</v>
      </c>
      <c r="I505" s="146">
        <v>0</v>
      </c>
      <c r="J505" s="146">
        <v>-103</v>
      </c>
      <c r="K505" s="146">
        <v>7623</v>
      </c>
    </row>
    <row r="506" spans="1:11">
      <c r="A506" s="165">
        <v>40098.109027777777</v>
      </c>
      <c r="B506" s="166">
        <v>59.964000701904297</v>
      </c>
      <c r="C506" s="167">
        <v>3776.5966796875</v>
      </c>
      <c r="D506" s="146">
        <v>335</v>
      </c>
      <c r="E506" s="146">
        <v>214.83035278320312</v>
      </c>
      <c r="F506" s="146">
        <v>16</v>
      </c>
      <c r="G506" s="146">
        <v>250</v>
      </c>
      <c r="H506" s="146">
        <v>10</v>
      </c>
      <c r="I506" s="146">
        <v>0</v>
      </c>
      <c r="J506" s="146">
        <v>-103</v>
      </c>
      <c r="K506" s="146">
        <v>7625</v>
      </c>
    </row>
    <row r="507" spans="1:11">
      <c r="A507" s="165">
        <v>40098.1090625</v>
      </c>
      <c r="B507" s="166">
        <v>59.970001220703125</v>
      </c>
      <c r="C507" s="167">
        <v>3776.02294921875</v>
      </c>
      <c r="D507" s="146">
        <v>335</v>
      </c>
      <c r="E507" s="146">
        <v>214.83035278320312</v>
      </c>
      <c r="F507" s="146">
        <v>16</v>
      </c>
      <c r="G507" s="146">
        <v>250.5</v>
      </c>
      <c r="H507" s="146">
        <v>10</v>
      </c>
      <c r="I507" s="146">
        <v>0</v>
      </c>
      <c r="J507" s="146">
        <v>-103</v>
      </c>
      <c r="K507" s="146">
        <v>7627</v>
      </c>
    </row>
    <row r="508" spans="1:11">
      <c r="A508" s="165">
        <v>40098.109097222223</v>
      </c>
      <c r="B508" s="166">
        <v>59.969001770019531</v>
      </c>
      <c r="C508" s="167">
        <v>3773.169921875</v>
      </c>
      <c r="D508" s="146">
        <v>335</v>
      </c>
      <c r="E508" s="146">
        <v>214.83035278320312</v>
      </c>
      <c r="F508" s="146">
        <v>16</v>
      </c>
      <c r="G508" s="146">
        <v>251</v>
      </c>
      <c r="H508" s="146">
        <v>10</v>
      </c>
      <c r="I508" s="146">
        <v>0</v>
      </c>
      <c r="J508" s="146">
        <v>-103</v>
      </c>
      <c r="K508" s="146">
        <v>7628</v>
      </c>
    </row>
    <row r="509" spans="1:11">
      <c r="A509" s="165">
        <v>40098.109131944446</v>
      </c>
      <c r="B509" s="166">
        <v>59.967998504638672</v>
      </c>
      <c r="C509" s="167">
        <v>3768.79296875</v>
      </c>
      <c r="D509" s="146">
        <v>335</v>
      </c>
      <c r="E509" s="146">
        <v>227.65591430664062</v>
      </c>
      <c r="F509" s="146">
        <v>16</v>
      </c>
      <c r="G509" s="146">
        <v>251.5</v>
      </c>
      <c r="H509" s="146">
        <v>10</v>
      </c>
      <c r="I509" s="146">
        <v>0</v>
      </c>
      <c r="J509" s="146">
        <v>-103</v>
      </c>
      <c r="K509" s="146">
        <v>7628</v>
      </c>
    </row>
    <row r="510" spans="1:11">
      <c r="A510" s="165">
        <v>40098.109166666669</v>
      </c>
      <c r="B510" s="166">
        <v>59.965000152587891</v>
      </c>
      <c r="C510" s="167">
        <v>3768.5029296875</v>
      </c>
      <c r="D510" s="146">
        <v>335</v>
      </c>
      <c r="E510" s="146">
        <v>227.65591430664062</v>
      </c>
      <c r="F510" s="146">
        <v>16</v>
      </c>
      <c r="G510" s="146">
        <v>252</v>
      </c>
      <c r="H510" s="146">
        <v>10</v>
      </c>
      <c r="I510" s="146">
        <v>0</v>
      </c>
      <c r="J510" s="146">
        <v>-103</v>
      </c>
      <c r="K510" s="146">
        <v>7629</v>
      </c>
    </row>
    <row r="511" spans="1:11">
      <c r="A511" s="165">
        <v>40098.109201388892</v>
      </c>
      <c r="B511" s="166">
        <v>59.970001220703125</v>
      </c>
      <c r="C511" s="167">
        <v>3767.3662109375</v>
      </c>
      <c r="D511" s="146">
        <v>335</v>
      </c>
      <c r="E511" s="146">
        <v>227.65591430664062</v>
      </c>
      <c r="F511" s="146">
        <v>16</v>
      </c>
      <c r="G511" s="146">
        <v>252.5</v>
      </c>
      <c r="H511" s="146">
        <v>10</v>
      </c>
      <c r="I511" s="146">
        <v>0</v>
      </c>
      <c r="J511" s="146">
        <v>-103</v>
      </c>
      <c r="K511" s="146">
        <v>7630</v>
      </c>
    </row>
    <row r="512" spans="1:11">
      <c r="A512" s="165">
        <v>40098.109236111108</v>
      </c>
      <c r="B512" s="166">
        <v>59.967998504638672</v>
      </c>
      <c r="C512" s="167">
        <v>3764.7861328125</v>
      </c>
      <c r="D512" s="146">
        <v>335</v>
      </c>
      <c r="E512" s="146">
        <v>227.65591430664062</v>
      </c>
      <c r="F512" s="146">
        <v>16</v>
      </c>
      <c r="G512" s="146">
        <v>253</v>
      </c>
      <c r="H512" s="146">
        <v>10</v>
      </c>
      <c r="I512" s="146">
        <v>0</v>
      </c>
      <c r="J512" s="146">
        <v>-103</v>
      </c>
      <c r="K512" s="146">
        <v>7631</v>
      </c>
    </row>
    <row r="513" spans="1:11">
      <c r="A513" s="165">
        <v>40098.109270833331</v>
      </c>
      <c r="B513" s="166">
        <v>59.965000152587891</v>
      </c>
      <c r="C513" s="167">
        <v>3759.591796875</v>
      </c>
      <c r="D513" s="146">
        <v>335</v>
      </c>
      <c r="E513" s="146">
        <v>227.65591430664062</v>
      </c>
      <c r="F513" s="146">
        <v>16</v>
      </c>
      <c r="G513" s="146">
        <v>253.5</v>
      </c>
      <c r="H513" s="146">
        <v>10</v>
      </c>
      <c r="I513" s="146">
        <v>0</v>
      </c>
      <c r="J513" s="146">
        <v>-103</v>
      </c>
      <c r="K513" s="146">
        <v>7635</v>
      </c>
    </row>
    <row r="514" spans="1:11">
      <c r="A514" s="165">
        <v>40098.109305555554</v>
      </c>
      <c r="B514" s="166">
        <v>59.969001770019531</v>
      </c>
      <c r="C514" s="167">
        <v>3761.893798828125</v>
      </c>
      <c r="D514" s="146">
        <v>335</v>
      </c>
      <c r="E514" s="146">
        <v>225.01808166503906</v>
      </c>
      <c r="F514" s="146">
        <v>16</v>
      </c>
      <c r="G514" s="146">
        <v>254</v>
      </c>
      <c r="H514" s="146">
        <v>10</v>
      </c>
      <c r="I514" s="146">
        <v>0</v>
      </c>
      <c r="J514" s="146">
        <v>-103</v>
      </c>
      <c r="K514" s="146">
        <v>7638</v>
      </c>
    </row>
    <row r="515" spans="1:11">
      <c r="A515" s="165">
        <v>40098.109340277777</v>
      </c>
      <c r="B515" s="166">
        <v>59.966999053955078</v>
      </c>
      <c r="C515" s="167">
        <v>3760.58251953125</v>
      </c>
      <c r="D515" s="146">
        <v>335</v>
      </c>
      <c r="E515" s="146">
        <v>225.01808166503906</v>
      </c>
      <c r="F515" s="146">
        <v>16</v>
      </c>
      <c r="G515" s="146">
        <v>254.5</v>
      </c>
      <c r="H515" s="146">
        <v>10</v>
      </c>
      <c r="I515" s="146">
        <v>0</v>
      </c>
      <c r="J515" s="146">
        <v>-103</v>
      </c>
      <c r="K515" s="146">
        <v>7639</v>
      </c>
    </row>
    <row r="516" spans="1:11">
      <c r="A516" s="165">
        <v>40098.109375</v>
      </c>
      <c r="B516" s="166">
        <v>59.965999603271484</v>
      </c>
      <c r="C516" s="167">
        <v>3760.157470703125</v>
      </c>
      <c r="D516" s="146">
        <v>335</v>
      </c>
      <c r="E516" s="146">
        <v>225.01808166503906</v>
      </c>
      <c r="F516" s="146">
        <v>16</v>
      </c>
      <c r="G516" s="146">
        <v>255</v>
      </c>
      <c r="H516" s="146">
        <v>10</v>
      </c>
      <c r="I516" s="146">
        <v>0</v>
      </c>
      <c r="J516" s="146">
        <v>-103</v>
      </c>
      <c r="K516" s="146">
        <v>7642</v>
      </c>
    </row>
    <row r="517" spans="1:11">
      <c r="A517" s="165">
        <v>40098.109409722223</v>
      </c>
      <c r="B517" s="166">
        <v>59.979000091552734</v>
      </c>
      <c r="C517" s="167">
        <v>3759.494873046875</v>
      </c>
      <c r="D517" s="146">
        <v>335</v>
      </c>
      <c r="E517" s="146">
        <v>225.01808166503906</v>
      </c>
      <c r="F517" s="146">
        <v>16</v>
      </c>
      <c r="G517" s="146">
        <v>255.5</v>
      </c>
      <c r="H517" s="146">
        <v>10</v>
      </c>
      <c r="I517" s="146">
        <v>0</v>
      </c>
      <c r="J517" s="146">
        <v>-103</v>
      </c>
      <c r="K517" s="146">
        <v>7644</v>
      </c>
    </row>
    <row r="518" spans="1:11">
      <c r="A518" s="165">
        <v>40098.109444444446</v>
      </c>
      <c r="B518" s="166">
        <v>59.983001708984375</v>
      </c>
      <c r="C518" s="167">
        <v>3757.77294921875</v>
      </c>
      <c r="D518" s="146">
        <v>335</v>
      </c>
      <c r="E518" s="146">
        <v>225.01808166503906</v>
      </c>
      <c r="F518" s="146">
        <v>16</v>
      </c>
      <c r="G518" s="146">
        <v>256</v>
      </c>
      <c r="H518" s="146">
        <v>10</v>
      </c>
      <c r="I518" s="146">
        <v>0</v>
      </c>
      <c r="J518" s="146">
        <v>-103</v>
      </c>
      <c r="K518" s="146">
        <v>7645</v>
      </c>
    </row>
    <row r="519" spans="1:11">
      <c r="A519" s="165">
        <v>40098.109479166669</v>
      </c>
      <c r="B519" s="166">
        <v>59.9739990234375</v>
      </c>
      <c r="C519" s="167">
        <v>3753.08740234375</v>
      </c>
      <c r="D519" s="146">
        <v>335</v>
      </c>
      <c r="E519" s="146">
        <v>228.36515808105469</v>
      </c>
      <c r="F519" s="146">
        <v>16</v>
      </c>
      <c r="G519" s="146">
        <v>256.5</v>
      </c>
      <c r="H519" s="146">
        <v>10</v>
      </c>
      <c r="I519" s="146">
        <v>0</v>
      </c>
      <c r="J519" s="146">
        <v>-103</v>
      </c>
      <c r="K519" s="146">
        <v>7647</v>
      </c>
    </row>
    <row r="520" spans="1:11">
      <c r="A520" s="165">
        <v>40098.109513888892</v>
      </c>
      <c r="B520" s="166">
        <v>59.965000152587891</v>
      </c>
      <c r="C520" s="167">
        <v>3751.63671875</v>
      </c>
      <c r="D520" s="146">
        <v>335</v>
      </c>
      <c r="E520" s="146">
        <v>228.36515808105469</v>
      </c>
      <c r="F520" s="146">
        <v>16</v>
      </c>
      <c r="G520" s="146">
        <v>257</v>
      </c>
      <c r="H520" s="146">
        <v>10</v>
      </c>
      <c r="I520" s="146">
        <v>0</v>
      </c>
      <c r="J520" s="146">
        <v>-103</v>
      </c>
      <c r="K520" s="146">
        <v>7648</v>
      </c>
    </row>
    <row r="521" spans="1:11">
      <c r="A521" s="165">
        <v>40098.109548611108</v>
      </c>
      <c r="B521" s="166">
        <v>59.962001800537109</v>
      </c>
      <c r="C521" s="167">
        <v>3758.224609375</v>
      </c>
      <c r="D521" s="146">
        <v>335</v>
      </c>
      <c r="E521" s="146">
        <v>228.36515808105469</v>
      </c>
      <c r="F521" s="146">
        <v>16</v>
      </c>
      <c r="G521" s="146">
        <v>257.5</v>
      </c>
      <c r="H521" s="146">
        <v>10</v>
      </c>
      <c r="I521" s="146">
        <v>0</v>
      </c>
      <c r="J521" s="146">
        <v>-103</v>
      </c>
      <c r="K521" s="146">
        <v>7649</v>
      </c>
    </row>
    <row r="522" spans="1:11">
      <c r="A522" s="165">
        <v>40098.109583333331</v>
      </c>
      <c r="B522" s="166">
        <v>59.96099853515625</v>
      </c>
      <c r="C522" s="167">
        <v>3759.249755859375</v>
      </c>
      <c r="D522" s="146">
        <v>335</v>
      </c>
      <c r="E522" s="146">
        <v>228.36515808105469</v>
      </c>
      <c r="F522" s="146">
        <v>16</v>
      </c>
      <c r="G522" s="146">
        <v>258</v>
      </c>
      <c r="H522" s="146">
        <v>10</v>
      </c>
      <c r="I522" s="146">
        <v>0</v>
      </c>
      <c r="J522" s="146">
        <v>-103</v>
      </c>
      <c r="K522" s="146">
        <v>7650</v>
      </c>
    </row>
    <row r="523" spans="1:11">
      <c r="A523" s="165">
        <v>40098.109618055554</v>
      </c>
      <c r="B523" s="166">
        <v>59.96099853515625</v>
      </c>
      <c r="C523" s="167">
        <v>3760.96484375</v>
      </c>
      <c r="D523" s="146">
        <v>335</v>
      </c>
      <c r="E523" s="146">
        <v>228.36515808105469</v>
      </c>
      <c r="F523" s="146">
        <v>16</v>
      </c>
      <c r="G523" s="146">
        <v>258.5</v>
      </c>
      <c r="H523" s="146">
        <v>10</v>
      </c>
      <c r="I523" s="146">
        <v>0</v>
      </c>
      <c r="J523" s="146">
        <v>-103</v>
      </c>
      <c r="K523" s="146">
        <v>7651</v>
      </c>
    </row>
    <row r="524" spans="1:11">
      <c r="A524" s="165">
        <v>40098.109652777777</v>
      </c>
      <c r="B524" s="166">
        <v>59.963001251220703</v>
      </c>
      <c r="C524" s="167">
        <v>3762.022216796875</v>
      </c>
      <c r="D524" s="146">
        <v>335</v>
      </c>
      <c r="E524" s="146">
        <v>234.07533264160156</v>
      </c>
      <c r="F524" s="146">
        <v>16</v>
      </c>
      <c r="G524" s="146">
        <v>259</v>
      </c>
      <c r="H524" s="146">
        <v>10</v>
      </c>
      <c r="I524" s="146">
        <v>0</v>
      </c>
      <c r="J524" s="146">
        <v>-103</v>
      </c>
      <c r="K524" s="146">
        <v>7652</v>
      </c>
    </row>
    <row r="525" spans="1:11">
      <c r="A525" s="165">
        <v>40098.1096875</v>
      </c>
      <c r="B525" s="166">
        <v>59.958999633789063</v>
      </c>
      <c r="C525" s="167">
        <v>3763.10009765625</v>
      </c>
      <c r="D525" s="146">
        <v>335</v>
      </c>
      <c r="E525" s="146">
        <v>234.07533264160156</v>
      </c>
      <c r="F525" s="146">
        <v>16</v>
      </c>
      <c r="G525" s="146">
        <v>259.5</v>
      </c>
      <c r="H525" s="146">
        <v>10</v>
      </c>
      <c r="I525" s="146">
        <v>0</v>
      </c>
      <c r="J525" s="146">
        <v>-103</v>
      </c>
      <c r="K525" s="146">
        <v>7653</v>
      </c>
    </row>
    <row r="526" spans="1:11">
      <c r="A526" s="165">
        <v>40098.109722222223</v>
      </c>
      <c r="B526" s="166">
        <v>59.951000213623047</v>
      </c>
      <c r="C526" s="167">
        <v>3763.858154296875</v>
      </c>
      <c r="D526" s="146">
        <v>335</v>
      </c>
      <c r="E526" s="146">
        <v>234.07533264160156</v>
      </c>
      <c r="F526" s="146">
        <v>16</v>
      </c>
      <c r="G526" s="146">
        <v>260</v>
      </c>
      <c r="H526" s="146">
        <v>10</v>
      </c>
      <c r="I526" s="146">
        <v>0</v>
      </c>
      <c r="J526" s="146">
        <v>-103</v>
      </c>
      <c r="K526" s="146">
        <v>7654</v>
      </c>
    </row>
    <row r="527" spans="1:11">
      <c r="A527" s="165">
        <v>40098.109756944446</v>
      </c>
      <c r="B527" s="166">
        <v>59.952999114990234</v>
      </c>
      <c r="C527" s="167">
        <v>3766.126708984375</v>
      </c>
      <c r="D527" s="146">
        <v>335</v>
      </c>
      <c r="E527" s="146">
        <v>234.07533264160156</v>
      </c>
      <c r="F527" s="146">
        <v>16</v>
      </c>
      <c r="G527" s="146">
        <v>260.5</v>
      </c>
      <c r="H527" s="146">
        <v>10</v>
      </c>
      <c r="I527" s="146">
        <v>0</v>
      </c>
      <c r="J527" s="146">
        <v>-103</v>
      </c>
      <c r="K527" s="146">
        <v>7655</v>
      </c>
    </row>
    <row r="528" spans="1:11">
      <c r="A528" s="165">
        <v>40098.109791666669</v>
      </c>
      <c r="B528" s="166">
        <v>59.957000732421875</v>
      </c>
      <c r="C528" s="167">
        <v>3768.3388671875</v>
      </c>
      <c r="D528" s="146">
        <v>335</v>
      </c>
      <c r="E528" s="146">
        <v>234.07533264160156</v>
      </c>
      <c r="F528" s="146">
        <v>16</v>
      </c>
      <c r="G528" s="146">
        <v>261</v>
      </c>
      <c r="H528" s="146">
        <v>10</v>
      </c>
      <c r="I528" s="146">
        <v>0</v>
      </c>
      <c r="J528" s="146">
        <v>-103</v>
      </c>
      <c r="K528" s="146">
        <v>7655</v>
      </c>
    </row>
    <row r="529" spans="1:11">
      <c r="A529" s="165">
        <v>40098.109826388885</v>
      </c>
      <c r="B529" s="166">
        <v>59.956001281738281</v>
      </c>
      <c r="C529" s="167">
        <v>3767.4375</v>
      </c>
      <c r="D529" s="146">
        <v>335</v>
      </c>
      <c r="E529" s="146">
        <v>228.79815673828125</v>
      </c>
      <c r="F529" s="146">
        <v>16</v>
      </c>
      <c r="G529" s="146">
        <v>261.5</v>
      </c>
      <c r="H529" s="146">
        <v>10</v>
      </c>
      <c r="I529" s="146">
        <v>0</v>
      </c>
      <c r="J529" s="146">
        <v>-103</v>
      </c>
      <c r="K529" s="146">
        <v>7656</v>
      </c>
    </row>
    <row r="530" spans="1:11">
      <c r="A530" s="165">
        <v>40098.109861111108</v>
      </c>
      <c r="B530" s="166">
        <v>59.963001251220703</v>
      </c>
      <c r="C530" s="167">
        <v>3765.6064453125</v>
      </c>
      <c r="D530" s="146">
        <v>335</v>
      </c>
      <c r="E530" s="146">
        <v>228.79815673828125</v>
      </c>
      <c r="F530" s="146">
        <v>16</v>
      </c>
      <c r="G530" s="146">
        <v>262</v>
      </c>
      <c r="H530" s="146">
        <v>10</v>
      </c>
      <c r="I530" s="146">
        <v>0</v>
      </c>
      <c r="J530" s="146">
        <v>-103</v>
      </c>
      <c r="K530" s="146">
        <v>7656</v>
      </c>
    </row>
    <row r="531" spans="1:11">
      <c r="A531" s="165">
        <v>40098.109895833331</v>
      </c>
      <c r="B531" s="166">
        <v>59.96099853515625</v>
      </c>
      <c r="C531" s="167">
        <v>3761.5703125</v>
      </c>
      <c r="D531" s="146">
        <v>335</v>
      </c>
      <c r="E531" s="146">
        <v>228.79815673828125</v>
      </c>
      <c r="F531" s="146">
        <v>16</v>
      </c>
      <c r="G531" s="146">
        <v>262.5</v>
      </c>
      <c r="H531" s="146">
        <v>10</v>
      </c>
      <c r="I531" s="146">
        <v>0</v>
      </c>
      <c r="J531" s="146">
        <v>-103</v>
      </c>
      <c r="K531" s="146">
        <v>7657</v>
      </c>
    </row>
    <row r="532" spans="1:11">
      <c r="A532" s="165">
        <v>40098.109930555554</v>
      </c>
      <c r="B532" s="166">
        <v>59.963001251220703</v>
      </c>
      <c r="C532" s="167">
        <v>3761.919921875</v>
      </c>
      <c r="D532" s="146">
        <v>335</v>
      </c>
      <c r="E532" s="146">
        <v>228.79815673828125</v>
      </c>
      <c r="F532" s="146">
        <v>16</v>
      </c>
      <c r="G532" s="146">
        <v>263</v>
      </c>
      <c r="H532" s="146">
        <v>10</v>
      </c>
      <c r="I532" s="146">
        <v>0</v>
      </c>
      <c r="J532" s="146">
        <v>-103</v>
      </c>
      <c r="K532" s="146">
        <v>7657</v>
      </c>
    </row>
    <row r="533" spans="1:11">
      <c r="A533" s="165">
        <v>40098.109965277778</v>
      </c>
      <c r="B533" s="166">
        <v>59.963001251220703</v>
      </c>
      <c r="C533" s="167">
        <v>3758.52197265625</v>
      </c>
      <c r="D533" s="146">
        <v>335</v>
      </c>
      <c r="E533" s="146">
        <v>228.79815673828125</v>
      </c>
      <c r="F533" s="146">
        <v>16</v>
      </c>
      <c r="G533" s="146">
        <v>263.5</v>
      </c>
      <c r="H533" s="146">
        <v>10</v>
      </c>
      <c r="I533" s="146">
        <v>0</v>
      </c>
      <c r="J533" s="146">
        <v>-103</v>
      </c>
      <c r="K533" s="146">
        <v>7658</v>
      </c>
    </row>
    <row r="534" spans="1:11">
      <c r="A534" s="165">
        <v>40098.11</v>
      </c>
      <c r="B534" s="166">
        <v>59.967998504638672</v>
      </c>
      <c r="C534" s="167">
        <v>3752.4287109375</v>
      </c>
      <c r="D534" s="146">
        <v>335</v>
      </c>
      <c r="E534" s="146">
        <v>229.46696472167969</v>
      </c>
      <c r="F534" s="146">
        <v>16</v>
      </c>
      <c r="G534" s="146">
        <v>264</v>
      </c>
      <c r="H534" s="146">
        <v>10</v>
      </c>
      <c r="I534" s="146">
        <v>0</v>
      </c>
      <c r="J534" s="146">
        <v>-103</v>
      </c>
      <c r="K534" s="146">
        <v>7658</v>
      </c>
    </row>
    <row r="535" spans="1:11">
      <c r="A535" s="165">
        <v>40098.110034722224</v>
      </c>
      <c r="B535" s="166">
        <v>59.967998504638672</v>
      </c>
      <c r="C535" s="167">
        <v>3753.82958984375</v>
      </c>
      <c r="D535" s="146">
        <v>335</v>
      </c>
      <c r="E535" s="146">
        <v>229.46696472167969</v>
      </c>
      <c r="F535" s="146">
        <v>16</v>
      </c>
      <c r="G535" s="146">
        <v>264.5</v>
      </c>
      <c r="H535" s="146">
        <v>10</v>
      </c>
      <c r="I535" s="146">
        <v>0</v>
      </c>
      <c r="J535" s="146">
        <v>-103</v>
      </c>
      <c r="K535" s="146">
        <v>7659</v>
      </c>
    </row>
    <row r="536" spans="1:11">
      <c r="A536" s="165">
        <v>40098.110069444447</v>
      </c>
      <c r="B536" s="166">
        <v>59.970001220703125</v>
      </c>
      <c r="C536" s="167">
        <v>3753.51025390625</v>
      </c>
      <c r="D536" s="146">
        <v>335</v>
      </c>
      <c r="E536" s="146">
        <v>229.46696472167969</v>
      </c>
      <c r="F536" s="146">
        <v>16</v>
      </c>
      <c r="G536" s="146">
        <v>265</v>
      </c>
      <c r="H536" s="146">
        <v>10</v>
      </c>
      <c r="I536" s="146">
        <v>0</v>
      </c>
      <c r="J536" s="146">
        <v>-103</v>
      </c>
      <c r="K536" s="146">
        <v>7659</v>
      </c>
    </row>
    <row r="537" spans="1:11">
      <c r="A537" s="165">
        <v>40098.11010416667</v>
      </c>
      <c r="B537" s="166">
        <v>59.972999572753906</v>
      </c>
      <c r="C537" s="167">
        <v>3752.74072265625</v>
      </c>
      <c r="D537" s="146">
        <v>335</v>
      </c>
      <c r="E537" s="146">
        <v>229.46696472167969</v>
      </c>
      <c r="F537" s="146">
        <v>16</v>
      </c>
      <c r="G537" s="146">
        <v>265.5</v>
      </c>
      <c r="H537" s="146">
        <v>10</v>
      </c>
      <c r="I537" s="146">
        <v>0</v>
      </c>
      <c r="J537" s="146">
        <v>-103</v>
      </c>
      <c r="K537" s="146">
        <v>7659</v>
      </c>
    </row>
    <row r="538" spans="1:11">
      <c r="A538" s="165">
        <v>40098.110138888886</v>
      </c>
      <c r="B538" s="166">
        <v>59.965000152587891</v>
      </c>
      <c r="C538" s="167">
        <v>3753.17822265625</v>
      </c>
      <c r="D538" s="146">
        <v>335</v>
      </c>
      <c r="E538" s="146">
        <v>229.46696472167969</v>
      </c>
      <c r="F538" s="146">
        <v>16</v>
      </c>
      <c r="G538" s="146">
        <v>266</v>
      </c>
      <c r="H538" s="146">
        <v>10</v>
      </c>
      <c r="I538" s="146">
        <v>0</v>
      </c>
      <c r="J538" s="146">
        <v>-103</v>
      </c>
      <c r="K538" s="146">
        <v>7660</v>
      </c>
    </row>
    <row r="539" spans="1:11">
      <c r="A539" s="165">
        <v>40098.110173611109</v>
      </c>
      <c r="B539" s="166">
        <v>59.966999053955078</v>
      </c>
      <c r="C539" s="167">
        <v>3753.29052734375</v>
      </c>
      <c r="D539" s="146">
        <v>335</v>
      </c>
      <c r="E539" s="146">
        <v>228.98016357421875</v>
      </c>
      <c r="F539" s="146">
        <v>16</v>
      </c>
      <c r="G539" s="146">
        <v>266.5</v>
      </c>
      <c r="H539" s="146">
        <v>10</v>
      </c>
      <c r="I539" s="146">
        <v>0</v>
      </c>
      <c r="J539" s="146">
        <v>-103</v>
      </c>
      <c r="K539" s="146">
        <v>7660</v>
      </c>
    </row>
    <row r="540" spans="1:11">
      <c r="A540" s="165">
        <v>40098.110208333332</v>
      </c>
      <c r="B540" s="166">
        <v>59.972000122070313</v>
      </c>
      <c r="C540" s="167">
        <v>3752.87158203125</v>
      </c>
      <c r="D540" s="146">
        <v>335</v>
      </c>
      <c r="E540" s="146">
        <v>228.98016357421875</v>
      </c>
      <c r="F540" s="146">
        <v>16</v>
      </c>
      <c r="G540" s="146">
        <v>267</v>
      </c>
      <c r="H540" s="146">
        <v>10</v>
      </c>
      <c r="I540" s="146">
        <v>0</v>
      </c>
      <c r="J540" s="146">
        <v>-103</v>
      </c>
      <c r="K540" s="146">
        <v>7661</v>
      </c>
    </row>
    <row r="541" spans="1:11">
      <c r="A541" s="165">
        <v>40098.110243055555</v>
      </c>
      <c r="B541" s="166">
        <v>59.976001739501953</v>
      </c>
      <c r="C541" s="167">
        <v>3749.39794921875</v>
      </c>
      <c r="D541" s="146">
        <v>335</v>
      </c>
      <c r="E541" s="146">
        <v>228.98016357421875</v>
      </c>
      <c r="F541" s="146">
        <v>16</v>
      </c>
      <c r="G541" s="146">
        <v>267.5</v>
      </c>
      <c r="H541" s="146">
        <v>10</v>
      </c>
      <c r="I541" s="146">
        <v>0</v>
      </c>
      <c r="J541" s="146">
        <v>-103</v>
      </c>
      <c r="K541" s="146">
        <v>7661</v>
      </c>
    </row>
    <row r="542" spans="1:11">
      <c r="A542" s="165">
        <v>40098.110277777778</v>
      </c>
      <c r="B542" s="166">
        <v>59.969001770019531</v>
      </c>
      <c r="C542" s="167">
        <v>3747.475830078125</v>
      </c>
      <c r="D542" s="146">
        <v>335</v>
      </c>
      <c r="E542" s="146">
        <v>228.98016357421875</v>
      </c>
      <c r="F542" s="146">
        <v>16</v>
      </c>
      <c r="G542" s="146">
        <v>268</v>
      </c>
      <c r="H542" s="146">
        <v>10</v>
      </c>
      <c r="I542" s="146">
        <v>0</v>
      </c>
      <c r="J542" s="146">
        <v>-103</v>
      </c>
      <c r="K542" s="146">
        <v>7662</v>
      </c>
    </row>
    <row r="543" spans="1:11">
      <c r="A543" s="165">
        <v>40098.110312500001</v>
      </c>
      <c r="B543" s="166">
        <v>59.972999572753906</v>
      </c>
      <c r="C543" s="167">
        <v>3741.28515625</v>
      </c>
      <c r="D543" s="146">
        <v>335</v>
      </c>
      <c r="E543" s="146">
        <v>228.98016357421875</v>
      </c>
      <c r="F543" s="146">
        <v>16</v>
      </c>
      <c r="G543" s="146">
        <v>268.5</v>
      </c>
      <c r="H543" s="146">
        <v>10</v>
      </c>
      <c r="I543" s="146">
        <v>0</v>
      </c>
      <c r="J543" s="146">
        <v>-103</v>
      </c>
      <c r="K543" s="146">
        <v>7662</v>
      </c>
    </row>
    <row r="544" spans="1:11">
      <c r="A544" s="165">
        <v>40098.110347222224</v>
      </c>
      <c r="B544" s="166">
        <v>59.978000640869141</v>
      </c>
      <c r="C544" s="167">
        <v>3746.65087890625</v>
      </c>
      <c r="D544" s="146">
        <v>335</v>
      </c>
      <c r="E544" s="146">
        <v>219.97555541992187</v>
      </c>
      <c r="F544" s="146">
        <v>16</v>
      </c>
      <c r="G544" s="146">
        <v>269</v>
      </c>
      <c r="H544" s="146">
        <v>10</v>
      </c>
      <c r="I544" s="146">
        <v>0</v>
      </c>
      <c r="J544" s="146">
        <v>-103</v>
      </c>
      <c r="K544" s="146">
        <v>7663</v>
      </c>
    </row>
    <row r="545" spans="1:11">
      <c r="A545" s="165">
        <v>40098.110381944447</v>
      </c>
      <c r="B545" s="166">
        <v>59.980998992919922</v>
      </c>
      <c r="C545" s="167">
        <v>3743.3505859375</v>
      </c>
      <c r="D545" s="146">
        <v>335</v>
      </c>
      <c r="E545" s="146">
        <v>219.97555541992187</v>
      </c>
      <c r="F545" s="146">
        <v>16</v>
      </c>
      <c r="G545" s="146">
        <v>269.5</v>
      </c>
      <c r="H545" s="146">
        <v>10</v>
      </c>
      <c r="I545" s="146">
        <v>0</v>
      </c>
      <c r="J545" s="146">
        <v>-103</v>
      </c>
      <c r="K545" s="146">
        <v>7663</v>
      </c>
    </row>
    <row r="546" spans="1:11">
      <c r="A546" s="165">
        <v>40098.11041666667</v>
      </c>
      <c r="B546" s="166">
        <v>59.980998992919922</v>
      </c>
      <c r="C546" s="167">
        <v>3741.6181640625</v>
      </c>
      <c r="D546" s="146">
        <v>335</v>
      </c>
      <c r="E546" s="146">
        <v>219.97555541992187</v>
      </c>
      <c r="F546" s="146">
        <v>16</v>
      </c>
      <c r="G546" s="146">
        <v>270</v>
      </c>
      <c r="H546" s="146">
        <v>10</v>
      </c>
      <c r="I546" s="146">
        <v>0</v>
      </c>
      <c r="J546" s="146">
        <v>-103</v>
      </c>
      <c r="K546" s="146">
        <v>7664</v>
      </c>
    </row>
    <row r="547" spans="1:11">
      <c r="A547" s="165">
        <v>40098.110451388886</v>
      </c>
      <c r="B547" s="166">
        <v>59.981998443603516</v>
      </c>
      <c r="C547" s="167">
        <v>3738.484375</v>
      </c>
      <c r="D547" s="146">
        <v>335</v>
      </c>
      <c r="E547" s="146">
        <v>219.97555541992187</v>
      </c>
      <c r="F547" s="146">
        <v>16</v>
      </c>
      <c r="G547" s="146">
        <v>270.5</v>
      </c>
      <c r="H547" s="146">
        <v>10</v>
      </c>
      <c r="I547" s="146">
        <v>0</v>
      </c>
      <c r="J547" s="146">
        <v>-103</v>
      </c>
      <c r="K547" s="146">
        <v>7664</v>
      </c>
    </row>
    <row r="548" spans="1:11">
      <c r="A548" s="165">
        <v>40098.110486111109</v>
      </c>
      <c r="B548" s="166">
        <v>59.984001159667969</v>
      </c>
      <c r="C548" s="167">
        <v>3738.9013671875</v>
      </c>
      <c r="D548" s="146">
        <v>335</v>
      </c>
      <c r="E548" s="146">
        <v>219.97555541992187</v>
      </c>
      <c r="F548" s="146">
        <v>16</v>
      </c>
      <c r="G548" s="146">
        <v>271</v>
      </c>
      <c r="H548" s="146">
        <v>10</v>
      </c>
      <c r="I548" s="146">
        <v>0</v>
      </c>
      <c r="J548" s="146">
        <v>-103</v>
      </c>
      <c r="K548" s="146">
        <v>7665</v>
      </c>
    </row>
    <row r="549" spans="1:11">
      <c r="A549" s="165">
        <v>40098.110520833332</v>
      </c>
      <c r="B549" s="166">
        <v>59.981998443603516</v>
      </c>
      <c r="C549" s="167">
        <v>3737.273193359375</v>
      </c>
      <c r="D549" s="146">
        <v>335</v>
      </c>
      <c r="E549" s="146">
        <v>229.08924865722656</v>
      </c>
      <c r="F549" s="146">
        <v>16</v>
      </c>
      <c r="G549" s="146">
        <v>271.5</v>
      </c>
      <c r="H549" s="146">
        <v>10</v>
      </c>
      <c r="I549" s="146">
        <v>0</v>
      </c>
      <c r="J549" s="146">
        <v>-103</v>
      </c>
      <c r="K549" s="146">
        <v>7666</v>
      </c>
    </row>
    <row r="550" spans="1:11">
      <c r="A550" s="165">
        <v>40098.110555555555</v>
      </c>
      <c r="B550" s="166">
        <v>59.979000091552734</v>
      </c>
      <c r="C550" s="167">
        <v>3736.308349609375</v>
      </c>
      <c r="D550" s="146">
        <v>335</v>
      </c>
      <c r="E550" s="146">
        <v>229.08924865722656</v>
      </c>
      <c r="F550" s="146">
        <v>16</v>
      </c>
      <c r="G550" s="146">
        <v>272</v>
      </c>
      <c r="H550" s="146">
        <v>10</v>
      </c>
      <c r="I550" s="146">
        <v>0</v>
      </c>
      <c r="J550" s="146">
        <v>-103</v>
      </c>
      <c r="K550" s="146">
        <v>7666</v>
      </c>
    </row>
    <row r="551" spans="1:11">
      <c r="A551" s="165">
        <v>40098.110590277778</v>
      </c>
      <c r="B551" s="166">
        <v>59.979999542236328</v>
      </c>
      <c r="C551" s="167">
        <v>3735.4482421875</v>
      </c>
      <c r="D551" s="146">
        <v>335</v>
      </c>
      <c r="E551" s="146">
        <v>229.08924865722656</v>
      </c>
      <c r="F551" s="146">
        <v>16</v>
      </c>
      <c r="G551" s="146">
        <v>272.5</v>
      </c>
      <c r="H551" s="146">
        <v>10</v>
      </c>
      <c r="I551" s="146">
        <v>0</v>
      </c>
      <c r="J551" s="146">
        <v>-103</v>
      </c>
      <c r="K551" s="146">
        <v>7667</v>
      </c>
    </row>
    <row r="552" spans="1:11">
      <c r="A552" s="165">
        <v>40098.110625000001</v>
      </c>
      <c r="B552" s="166">
        <v>59.978000640869141</v>
      </c>
      <c r="C552" s="167">
        <v>3735.649658203125</v>
      </c>
      <c r="D552" s="146">
        <v>335</v>
      </c>
      <c r="E552" s="146">
        <v>229.08924865722656</v>
      </c>
      <c r="F552" s="146">
        <v>16</v>
      </c>
      <c r="G552" s="146">
        <v>273</v>
      </c>
      <c r="H552" s="146">
        <v>10</v>
      </c>
      <c r="I552" s="146">
        <v>0</v>
      </c>
      <c r="J552" s="146">
        <v>-103</v>
      </c>
      <c r="K552" s="146">
        <v>7668</v>
      </c>
    </row>
    <row r="553" spans="1:11">
      <c r="A553" s="165">
        <v>40098.110659722224</v>
      </c>
      <c r="B553" s="166">
        <v>59.979999542236328</v>
      </c>
      <c r="C553" s="167">
        <v>3738.011962890625</v>
      </c>
      <c r="D553" s="146">
        <v>335</v>
      </c>
      <c r="E553" s="146">
        <v>229.08924865722656</v>
      </c>
      <c r="F553" s="146">
        <v>16</v>
      </c>
      <c r="G553" s="146">
        <v>273.5</v>
      </c>
      <c r="H553" s="146">
        <v>10</v>
      </c>
      <c r="I553" s="146">
        <v>0</v>
      </c>
      <c r="J553" s="146">
        <v>-103</v>
      </c>
      <c r="K553" s="146">
        <v>7668</v>
      </c>
    </row>
    <row r="554" spans="1:11">
      <c r="A554" s="165">
        <v>40098.110694444447</v>
      </c>
      <c r="B554" s="166">
        <v>59.979999542236328</v>
      </c>
      <c r="C554" s="167">
        <v>3736.74755859375</v>
      </c>
      <c r="D554" s="146">
        <v>335</v>
      </c>
      <c r="E554" s="146">
        <v>229.66326904296875</v>
      </c>
      <c r="F554" s="146">
        <v>16</v>
      </c>
      <c r="G554" s="146">
        <v>274</v>
      </c>
      <c r="H554" s="146">
        <v>10</v>
      </c>
      <c r="I554" s="146">
        <v>0</v>
      </c>
      <c r="J554" s="146">
        <v>-103</v>
      </c>
      <c r="K554" s="146">
        <v>7669</v>
      </c>
    </row>
    <row r="555" spans="1:11">
      <c r="A555" s="165">
        <v>40098.110729166663</v>
      </c>
      <c r="B555" s="166">
        <v>59.978000640869141</v>
      </c>
      <c r="C555" s="167">
        <v>3736.0673828125</v>
      </c>
      <c r="D555" s="146">
        <v>335</v>
      </c>
      <c r="E555" s="146">
        <v>229.66326904296875</v>
      </c>
      <c r="F555" s="146">
        <v>16</v>
      </c>
      <c r="G555" s="146">
        <v>274.5</v>
      </c>
      <c r="H555" s="146">
        <v>10</v>
      </c>
      <c r="I555" s="146">
        <v>0</v>
      </c>
      <c r="J555" s="146">
        <v>-103</v>
      </c>
      <c r="K555" s="146">
        <v>7669</v>
      </c>
    </row>
    <row r="556" spans="1:11">
      <c r="A556" s="165">
        <v>40098.110763888886</v>
      </c>
      <c r="B556" s="166">
        <v>59.972000122070313</v>
      </c>
      <c r="C556" s="167">
        <v>3736.09423828125</v>
      </c>
      <c r="D556" s="146">
        <v>335</v>
      </c>
      <c r="E556" s="146">
        <v>229.66326904296875</v>
      </c>
      <c r="F556" s="146">
        <v>16</v>
      </c>
      <c r="G556" s="146">
        <v>275</v>
      </c>
      <c r="H556" s="146">
        <v>10</v>
      </c>
      <c r="I556" s="146">
        <v>0</v>
      </c>
      <c r="J556" s="146">
        <v>-103</v>
      </c>
      <c r="K556" s="146">
        <v>7670</v>
      </c>
    </row>
    <row r="557" spans="1:11">
      <c r="A557" s="165">
        <v>40098.110798611109</v>
      </c>
      <c r="B557" s="166">
        <v>59.971000671386719</v>
      </c>
      <c r="C557" s="167">
        <v>3738.571044921875</v>
      </c>
      <c r="D557" s="146">
        <v>335</v>
      </c>
      <c r="E557" s="146">
        <v>229.66326904296875</v>
      </c>
      <c r="F557" s="146">
        <v>16</v>
      </c>
      <c r="G557" s="146">
        <v>275.5</v>
      </c>
      <c r="H557" s="146">
        <v>10</v>
      </c>
      <c r="I557" s="146">
        <v>0</v>
      </c>
      <c r="J557" s="146">
        <v>-103</v>
      </c>
      <c r="K557" s="146">
        <v>7670</v>
      </c>
    </row>
    <row r="558" spans="1:11">
      <c r="A558" s="165">
        <v>40098.110833333332</v>
      </c>
      <c r="B558" s="166">
        <v>59.9739990234375</v>
      </c>
      <c r="C558" s="167">
        <v>3738.874755859375</v>
      </c>
      <c r="D558" s="146">
        <v>335</v>
      </c>
      <c r="E558" s="146">
        <v>229.66326904296875</v>
      </c>
      <c r="F558" s="146">
        <v>16</v>
      </c>
      <c r="G558" s="146">
        <v>276</v>
      </c>
      <c r="H558" s="146">
        <v>10</v>
      </c>
      <c r="I558" s="146">
        <v>0</v>
      </c>
      <c r="J558" s="146">
        <v>-103</v>
      </c>
      <c r="K558" s="146">
        <v>7671</v>
      </c>
    </row>
    <row r="559" spans="1:11">
      <c r="A559" s="165">
        <v>40098.110868055555</v>
      </c>
      <c r="B559" s="166">
        <v>59.974998474121094</v>
      </c>
      <c r="C559" s="167">
        <v>3738.64697265625</v>
      </c>
      <c r="D559" s="146">
        <v>335</v>
      </c>
      <c r="E559" s="146">
        <v>229.23385620117187</v>
      </c>
      <c r="F559" s="146">
        <v>16</v>
      </c>
      <c r="G559" s="146">
        <v>276.5</v>
      </c>
      <c r="H559" s="146">
        <v>10</v>
      </c>
      <c r="I559" s="146">
        <v>0</v>
      </c>
      <c r="J559" s="146">
        <v>-103</v>
      </c>
      <c r="K559" s="146">
        <v>7671</v>
      </c>
    </row>
    <row r="560" spans="1:11">
      <c r="A560" s="165">
        <v>40098.110902777778</v>
      </c>
      <c r="B560" s="166">
        <v>59.972000122070313</v>
      </c>
      <c r="C560" s="167">
        <v>3737.68408203125</v>
      </c>
      <c r="D560" s="146">
        <v>335</v>
      </c>
      <c r="E560" s="146">
        <v>229.23385620117187</v>
      </c>
      <c r="F560" s="146">
        <v>16</v>
      </c>
      <c r="G560" s="146">
        <v>277</v>
      </c>
      <c r="H560" s="146">
        <v>10</v>
      </c>
      <c r="I560" s="146">
        <v>0</v>
      </c>
      <c r="J560" s="146">
        <v>-103</v>
      </c>
      <c r="K560" s="146">
        <v>7672</v>
      </c>
    </row>
    <row r="561" spans="1:11">
      <c r="A561" s="165">
        <v>40098.110937500001</v>
      </c>
      <c r="B561" s="166">
        <v>59.969001770019531</v>
      </c>
      <c r="C561" s="167">
        <v>3737.89208984375</v>
      </c>
      <c r="D561" s="146">
        <v>335</v>
      </c>
      <c r="E561" s="146">
        <v>229.23385620117187</v>
      </c>
      <c r="F561" s="146">
        <v>16</v>
      </c>
      <c r="G561" s="146">
        <v>277.5</v>
      </c>
      <c r="H561" s="146">
        <v>10</v>
      </c>
      <c r="I561" s="146">
        <v>0</v>
      </c>
      <c r="J561" s="146">
        <v>-103</v>
      </c>
      <c r="K561" s="146">
        <v>7673</v>
      </c>
    </row>
    <row r="562" spans="1:11">
      <c r="A562" s="165">
        <v>40098.110972222225</v>
      </c>
      <c r="B562" s="166">
        <v>59.9739990234375</v>
      </c>
      <c r="C562" s="167">
        <v>3740.016845703125</v>
      </c>
      <c r="D562" s="146">
        <v>335</v>
      </c>
      <c r="E562" s="146">
        <v>229.23385620117187</v>
      </c>
      <c r="F562" s="146">
        <v>16</v>
      </c>
      <c r="G562" s="146">
        <v>278</v>
      </c>
      <c r="H562" s="146">
        <v>10</v>
      </c>
      <c r="I562" s="146">
        <v>0</v>
      </c>
      <c r="J562" s="146">
        <v>-103</v>
      </c>
      <c r="K562" s="146">
        <v>7673</v>
      </c>
    </row>
    <row r="563" spans="1:11">
      <c r="A563" s="165">
        <v>40098.111006944448</v>
      </c>
      <c r="B563" s="166">
        <v>59.972000122070313</v>
      </c>
      <c r="C563" s="167">
        <v>3742.052734375</v>
      </c>
      <c r="D563" s="146">
        <v>350</v>
      </c>
      <c r="E563" s="146">
        <v>229.23385620117187</v>
      </c>
      <c r="F563" s="146">
        <v>16</v>
      </c>
      <c r="G563" s="146">
        <v>278.5</v>
      </c>
      <c r="H563" s="146">
        <v>10</v>
      </c>
      <c r="I563" s="146">
        <v>0</v>
      </c>
      <c r="J563" s="146">
        <v>-103</v>
      </c>
      <c r="K563" s="146">
        <v>7673</v>
      </c>
    </row>
    <row r="564" spans="1:11">
      <c r="A564" s="165">
        <v>40098.111041666663</v>
      </c>
      <c r="B564" s="166">
        <v>59.972000122070313</v>
      </c>
      <c r="C564" s="167">
        <v>3742.423828125</v>
      </c>
      <c r="D564" s="146">
        <v>350</v>
      </c>
      <c r="E564" s="146">
        <v>231.40988159179687</v>
      </c>
      <c r="F564" s="146">
        <v>16</v>
      </c>
      <c r="G564" s="146">
        <v>279</v>
      </c>
      <c r="H564" s="146">
        <v>10</v>
      </c>
      <c r="I564" s="146">
        <v>0</v>
      </c>
      <c r="J564" s="146">
        <v>-103</v>
      </c>
      <c r="K564" s="146">
        <v>7673</v>
      </c>
    </row>
    <row r="565" spans="1:11">
      <c r="A565" s="165">
        <v>40098.111076388886</v>
      </c>
      <c r="B565" s="166">
        <v>59.977001190185547</v>
      </c>
      <c r="C565" s="167">
        <v>3742.2451171875</v>
      </c>
      <c r="D565" s="146">
        <v>350</v>
      </c>
      <c r="E565" s="146">
        <v>231.40988159179687</v>
      </c>
      <c r="F565" s="146">
        <v>16</v>
      </c>
      <c r="G565" s="146">
        <v>279.5</v>
      </c>
      <c r="H565" s="146">
        <v>10</v>
      </c>
      <c r="I565" s="146">
        <v>0</v>
      </c>
      <c r="J565" s="146">
        <v>-103</v>
      </c>
      <c r="K565" s="146">
        <v>7673</v>
      </c>
    </row>
    <row r="566" spans="1:11">
      <c r="A566" s="165">
        <v>40098.111111111109</v>
      </c>
      <c r="B566" s="166">
        <v>59.978000640869141</v>
      </c>
      <c r="C566" s="167">
        <v>3741.72314453125</v>
      </c>
      <c r="D566" s="146">
        <v>350</v>
      </c>
      <c r="E566" s="146">
        <v>231.40988159179687</v>
      </c>
      <c r="F566" s="146">
        <v>16</v>
      </c>
      <c r="G566" s="146">
        <v>280</v>
      </c>
      <c r="H566" s="146">
        <v>10</v>
      </c>
      <c r="I566" s="146">
        <v>0</v>
      </c>
      <c r="J566" s="146">
        <v>-103</v>
      </c>
      <c r="K566" s="146">
        <v>7673</v>
      </c>
    </row>
    <row r="567" spans="1:11">
      <c r="A567" s="165">
        <v>40098.111145833333</v>
      </c>
      <c r="B567" s="166">
        <v>59.976001739501953</v>
      </c>
      <c r="C567" s="167">
        <v>3740.629150390625</v>
      </c>
      <c r="D567" s="146">
        <v>350</v>
      </c>
      <c r="E567" s="146">
        <v>231.40988159179687</v>
      </c>
      <c r="F567" s="146">
        <v>16</v>
      </c>
      <c r="G567" s="146">
        <v>280.5</v>
      </c>
      <c r="H567" s="146">
        <v>10</v>
      </c>
      <c r="I567" s="146">
        <v>0</v>
      </c>
      <c r="J567" s="146">
        <v>-103</v>
      </c>
      <c r="K567" s="146">
        <v>7673</v>
      </c>
    </row>
    <row r="568" spans="1:11">
      <c r="A568" s="165">
        <v>40098.111180555556</v>
      </c>
      <c r="B568" s="166">
        <v>59.9739990234375</v>
      </c>
      <c r="C568" s="167">
        <v>3739.96435546875</v>
      </c>
      <c r="D568" s="146">
        <v>350</v>
      </c>
      <c r="E568" s="146">
        <v>231.40988159179687</v>
      </c>
      <c r="F568" s="146">
        <v>16</v>
      </c>
      <c r="G568" s="146">
        <v>281</v>
      </c>
      <c r="H568" s="146">
        <v>10</v>
      </c>
      <c r="I568" s="146">
        <v>0</v>
      </c>
      <c r="J568" s="146">
        <v>-103</v>
      </c>
      <c r="K568" s="146">
        <v>7673</v>
      </c>
    </row>
    <row r="569" spans="1:11">
      <c r="A569" s="165">
        <v>40098.111215277779</v>
      </c>
      <c r="B569" s="166">
        <v>59.977001190185547</v>
      </c>
      <c r="C569" s="167">
        <v>3742.83251953125</v>
      </c>
      <c r="D569" s="146">
        <v>350</v>
      </c>
      <c r="E569" s="146">
        <v>218.62228393554687</v>
      </c>
      <c r="F569" s="146">
        <v>16</v>
      </c>
      <c r="G569" s="146">
        <v>281.5</v>
      </c>
      <c r="H569" s="146">
        <v>10</v>
      </c>
      <c r="I569" s="146">
        <v>0</v>
      </c>
      <c r="J569" s="146">
        <v>-103</v>
      </c>
      <c r="K569" s="146">
        <v>7673</v>
      </c>
    </row>
    <row r="570" spans="1:11">
      <c r="A570" s="165">
        <v>40098.111250000002</v>
      </c>
      <c r="B570" s="166">
        <v>59.978000640869141</v>
      </c>
      <c r="C570" s="167">
        <v>3741.267822265625</v>
      </c>
      <c r="D570" s="146">
        <v>350</v>
      </c>
      <c r="E570" s="146">
        <v>218.62228393554687</v>
      </c>
      <c r="F570" s="146">
        <v>16</v>
      </c>
      <c r="G570" s="146">
        <v>282</v>
      </c>
      <c r="H570" s="146">
        <v>10</v>
      </c>
      <c r="I570" s="146">
        <v>0</v>
      </c>
      <c r="J570" s="146">
        <v>-103</v>
      </c>
      <c r="K570" s="146">
        <v>7673</v>
      </c>
    </row>
    <row r="571" spans="1:11">
      <c r="A571" s="165">
        <v>40098.111284722225</v>
      </c>
      <c r="B571" s="166">
        <v>59.979000091552734</v>
      </c>
      <c r="C571" s="167">
        <v>3738.9658203125</v>
      </c>
      <c r="D571" s="146">
        <v>350</v>
      </c>
      <c r="E571" s="146">
        <v>218.62228393554687</v>
      </c>
      <c r="F571" s="146">
        <v>16</v>
      </c>
      <c r="G571" s="146">
        <v>282.5</v>
      </c>
      <c r="H571" s="146">
        <v>10</v>
      </c>
      <c r="I571" s="146">
        <v>0</v>
      </c>
      <c r="J571" s="146">
        <v>-103</v>
      </c>
      <c r="K571" s="146">
        <v>7673</v>
      </c>
    </row>
    <row r="572" spans="1:11">
      <c r="A572" s="165">
        <v>40098.111319444448</v>
      </c>
      <c r="B572" s="166">
        <v>59.977001190185547</v>
      </c>
      <c r="C572" s="167">
        <v>3738.7060546875</v>
      </c>
      <c r="D572" s="146">
        <v>350</v>
      </c>
      <c r="E572" s="146">
        <v>218.62228393554687</v>
      </c>
      <c r="F572" s="146">
        <v>16</v>
      </c>
      <c r="G572" s="146">
        <v>283</v>
      </c>
      <c r="H572" s="146">
        <v>10</v>
      </c>
      <c r="I572" s="146">
        <v>0</v>
      </c>
      <c r="J572" s="146">
        <v>-103</v>
      </c>
      <c r="K572" s="146">
        <v>7673</v>
      </c>
    </row>
    <row r="573" spans="1:11">
      <c r="A573" s="165">
        <v>40098.111354166664</v>
      </c>
      <c r="B573" s="166">
        <v>59.9739990234375</v>
      </c>
      <c r="C573" s="167">
        <v>3739.859619140625</v>
      </c>
      <c r="D573" s="146">
        <v>350</v>
      </c>
      <c r="E573" s="146">
        <v>218.62228393554687</v>
      </c>
      <c r="F573" s="146">
        <v>16</v>
      </c>
      <c r="G573" s="146">
        <v>283.5</v>
      </c>
      <c r="H573" s="146">
        <v>10</v>
      </c>
      <c r="I573" s="146">
        <v>0</v>
      </c>
      <c r="J573" s="146">
        <v>-103</v>
      </c>
      <c r="K573" s="146">
        <v>7673</v>
      </c>
    </row>
    <row r="574" spans="1:11">
      <c r="A574" s="165">
        <v>40098.111388888887</v>
      </c>
      <c r="B574" s="166">
        <v>59.971000671386719</v>
      </c>
      <c r="C574" s="167">
        <v>3738.1015625</v>
      </c>
      <c r="D574" s="146">
        <v>350</v>
      </c>
      <c r="E574" s="146">
        <v>213.53585815429687</v>
      </c>
      <c r="F574" s="146">
        <v>16</v>
      </c>
      <c r="G574" s="146">
        <v>284</v>
      </c>
      <c r="H574" s="146">
        <v>10</v>
      </c>
      <c r="I574" s="146">
        <v>0</v>
      </c>
      <c r="J574" s="146">
        <v>-103</v>
      </c>
      <c r="K574" s="146">
        <v>7673</v>
      </c>
    </row>
    <row r="575" spans="1:11">
      <c r="A575" s="165">
        <v>40098.11142361111</v>
      </c>
      <c r="B575" s="166">
        <v>59.971000671386719</v>
      </c>
      <c r="C575" s="167">
        <v>3743.5068359375</v>
      </c>
      <c r="D575" s="146">
        <v>350</v>
      </c>
      <c r="E575" s="146">
        <v>213.53585815429687</v>
      </c>
      <c r="F575" s="146">
        <v>16</v>
      </c>
      <c r="G575" s="146">
        <v>284.5</v>
      </c>
      <c r="H575" s="146">
        <v>10</v>
      </c>
      <c r="I575" s="146">
        <v>0</v>
      </c>
      <c r="J575" s="146">
        <v>-103</v>
      </c>
      <c r="K575" s="146">
        <v>7673</v>
      </c>
    </row>
    <row r="576" spans="1:11">
      <c r="A576" s="165">
        <v>40098.111458333333</v>
      </c>
      <c r="B576" s="166">
        <v>59.967998504638672</v>
      </c>
      <c r="C576" s="167">
        <v>3743.418701171875</v>
      </c>
      <c r="D576" s="146">
        <v>350</v>
      </c>
      <c r="E576" s="146">
        <v>213.53585815429687</v>
      </c>
      <c r="F576" s="146">
        <v>16</v>
      </c>
      <c r="G576" s="146">
        <v>285</v>
      </c>
      <c r="H576" s="146">
        <v>10</v>
      </c>
      <c r="I576" s="146">
        <v>0</v>
      </c>
      <c r="J576" s="146">
        <v>-103</v>
      </c>
      <c r="K576" s="146">
        <v>7673</v>
      </c>
    </row>
    <row r="577" spans="1:11">
      <c r="A577" s="165">
        <v>40098.111493055556</v>
      </c>
      <c r="B577" s="166">
        <v>59.965999603271484</v>
      </c>
      <c r="C577" s="167">
        <v>3745.744140625</v>
      </c>
      <c r="D577" s="146">
        <v>350</v>
      </c>
      <c r="E577" s="146">
        <v>213.53585815429687</v>
      </c>
      <c r="F577" s="146">
        <v>16</v>
      </c>
      <c r="G577" s="146">
        <v>285.5</v>
      </c>
      <c r="H577" s="146">
        <v>10</v>
      </c>
      <c r="I577" s="146">
        <v>0</v>
      </c>
      <c r="J577" s="146">
        <v>-103</v>
      </c>
      <c r="K577" s="146">
        <v>7674</v>
      </c>
    </row>
    <row r="578" spans="1:11">
      <c r="A578" s="165">
        <v>40098.111527777779</v>
      </c>
      <c r="B578" s="166">
        <v>59.971000671386719</v>
      </c>
      <c r="C578" s="167">
        <v>3747.339599609375</v>
      </c>
      <c r="D578" s="146">
        <v>350</v>
      </c>
      <c r="E578" s="146">
        <v>213.53585815429687</v>
      </c>
      <c r="F578" s="146">
        <v>16</v>
      </c>
      <c r="G578" s="146">
        <v>286</v>
      </c>
      <c r="H578" s="146">
        <v>10</v>
      </c>
      <c r="I578" s="146">
        <v>0</v>
      </c>
      <c r="J578" s="146">
        <v>-103</v>
      </c>
      <c r="K578" s="146">
        <v>7675</v>
      </c>
    </row>
    <row r="579" spans="1:11">
      <c r="A579" s="165">
        <v>40098.111562500002</v>
      </c>
      <c r="B579" s="166">
        <v>59.972999572753906</v>
      </c>
      <c r="C579" s="167">
        <v>3749.75</v>
      </c>
      <c r="D579" s="146">
        <v>350</v>
      </c>
      <c r="E579" s="146">
        <v>225.65185546875</v>
      </c>
      <c r="F579" s="146">
        <v>16</v>
      </c>
      <c r="G579" s="146">
        <v>286.5</v>
      </c>
      <c r="H579" s="146">
        <v>10</v>
      </c>
      <c r="I579" s="146">
        <v>0</v>
      </c>
      <c r="J579" s="146">
        <v>-103</v>
      </c>
      <c r="K579" s="146">
        <v>7676</v>
      </c>
    </row>
    <row r="580" spans="1:11">
      <c r="A580" s="165">
        <v>40098.111597222225</v>
      </c>
      <c r="B580" s="166">
        <v>59.969001770019531</v>
      </c>
      <c r="C580" s="167">
        <v>3746.216552734375</v>
      </c>
      <c r="D580" s="146">
        <v>350</v>
      </c>
      <c r="E580" s="146">
        <v>225.65185546875</v>
      </c>
      <c r="F580" s="146">
        <v>16</v>
      </c>
      <c r="G580" s="146">
        <v>287</v>
      </c>
      <c r="H580" s="146">
        <v>10</v>
      </c>
      <c r="I580" s="146">
        <v>0</v>
      </c>
      <c r="J580" s="146">
        <v>-103</v>
      </c>
      <c r="K580" s="146">
        <v>7677</v>
      </c>
    </row>
    <row r="581" spans="1:11">
      <c r="A581" s="165">
        <v>40098.111631944441</v>
      </c>
      <c r="B581" s="166">
        <v>59.972000122070313</v>
      </c>
      <c r="C581" s="167">
        <v>3743.7451171875</v>
      </c>
      <c r="D581" s="146">
        <v>350</v>
      </c>
      <c r="E581" s="146">
        <v>225.65185546875</v>
      </c>
      <c r="F581" s="146">
        <v>16</v>
      </c>
      <c r="G581" s="146">
        <v>287.5</v>
      </c>
      <c r="H581" s="146">
        <v>10</v>
      </c>
      <c r="I581" s="146">
        <v>0</v>
      </c>
      <c r="J581" s="146">
        <v>-103</v>
      </c>
      <c r="K581" s="146">
        <v>7678</v>
      </c>
    </row>
    <row r="582" spans="1:11">
      <c r="A582" s="165">
        <v>40098.111666666664</v>
      </c>
      <c r="B582" s="166">
        <v>59.972999572753906</v>
      </c>
      <c r="C582" s="167">
        <v>3743.14892578125</v>
      </c>
      <c r="D582" s="146">
        <v>350</v>
      </c>
      <c r="E582" s="146">
        <v>225.65185546875</v>
      </c>
      <c r="F582" s="146">
        <v>16</v>
      </c>
      <c r="G582" s="146">
        <v>288</v>
      </c>
      <c r="H582" s="146">
        <v>10</v>
      </c>
      <c r="I582" s="146">
        <v>0</v>
      </c>
      <c r="J582" s="146">
        <v>-103</v>
      </c>
      <c r="K582" s="146">
        <v>7679</v>
      </c>
    </row>
    <row r="583" spans="1:11">
      <c r="A583" s="165">
        <v>40098.111701388887</v>
      </c>
      <c r="B583" s="166">
        <v>59.970001220703125</v>
      </c>
      <c r="C583" s="167">
        <v>3739.45263671875</v>
      </c>
      <c r="D583" s="146">
        <v>350</v>
      </c>
      <c r="E583" s="146">
        <v>225.65185546875</v>
      </c>
      <c r="F583" s="146">
        <v>16</v>
      </c>
      <c r="G583" s="146">
        <v>288.5</v>
      </c>
      <c r="H583" s="146">
        <v>10</v>
      </c>
      <c r="I583" s="146">
        <v>0</v>
      </c>
      <c r="J583" s="146">
        <v>-103</v>
      </c>
      <c r="K583" s="146">
        <v>7680</v>
      </c>
    </row>
    <row r="584" spans="1:11">
      <c r="A584" s="165">
        <v>40098.11173611111</v>
      </c>
      <c r="B584" s="166">
        <v>59.9739990234375</v>
      </c>
      <c r="C584" s="167">
        <v>3733.3759765625</v>
      </c>
      <c r="D584" s="146">
        <v>350</v>
      </c>
      <c r="E584" s="146">
        <v>212.57363891601562</v>
      </c>
      <c r="F584" s="146">
        <v>16</v>
      </c>
      <c r="G584" s="146">
        <v>289</v>
      </c>
      <c r="H584" s="146">
        <v>10</v>
      </c>
      <c r="I584" s="146">
        <v>0</v>
      </c>
      <c r="J584" s="146">
        <v>-103</v>
      </c>
      <c r="K584" s="146">
        <v>7681</v>
      </c>
    </row>
    <row r="585" spans="1:11">
      <c r="A585" s="165">
        <v>40098.111770833333</v>
      </c>
      <c r="B585" s="166">
        <v>59.981998443603516</v>
      </c>
      <c r="C585" s="167">
        <v>3737.58251953125</v>
      </c>
      <c r="D585" s="146">
        <v>350</v>
      </c>
      <c r="E585" s="146">
        <v>212.57363891601562</v>
      </c>
      <c r="F585" s="146">
        <v>16</v>
      </c>
      <c r="G585" s="146">
        <v>289.5</v>
      </c>
      <c r="H585" s="146">
        <v>10</v>
      </c>
      <c r="I585" s="146">
        <v>0</v>
      </c>
      <c r="J585" s="146">
        <v>-103</v>
      </c>
      <c r="K585" s="146">
        <v>7682</v>
      </c>
    </row>
    <row r="586" spans="1:11">
      <c r="A586" s="165">
        <v>40098.111805555556</v>
      </c>
      <c r="B586" s="166">
        <v>59.985000610351563</v>
      </c>
      <c r="C586" s="167">
        <v>3736.2294921875</v>
      </c>
      <c r="D586" s="146">
        <v>350</v>
      </c>
      <c r="E586" s="146">
        <v>212.57363891601562</v>
      </c>
      <c r="F586" s="146">
        <v>16</v>
      </c>
      <c r="G586" s="146">
        <v>290</v>
      </c>
      <c r="H586" s="146">
        <v>10</v>
      </c>
      <c r="I586" s="146">
        <v>0</v>
      </c>
      <c r="J586" s="146">
        <v>-103</v>
      </c>
      <c r="K586" s="146">
        <v>7684</v>
      </c>
    </row>
    <row r="587" spans="1:11">
      <c r="A587" s="165">
        <v>40098.111840277779</v>
      </c>
      <c r="B587" s="166">
        <v>59.985000610351563</v>
      </c>
      <c r="C587" s="167">
        <v>3733.433837890625</v>
      </c>
      <c r="D587" s="146">
        <v>350</v>
      </c>
      <c r="E587" s="146">
        <v>212.57363891601562</v>
      </c>
      <c r="F587" s="146">
        <v>16</v>
      </c>
      <c r="G587" s="146">
        <v>290.5</v>
      </c>
      <c r="H587" s="146">
        <v>10</v>
      </c>
      <c r="I587" s="146">
        <v>0</v>
      </c>
      <c r="J587" s="146">
        <v>-103</v>
      </c>
      <c r="K587" s="146">
        <v>7685</v>
      </c>
    </row>
    <row r="588" spans="1:11">
      <c r="A588" s="165">
        <v>40098.111875000002</v>
      </c>
      <c r="B588" s="166">
        <v>59.988998413085937</v>
      </c>
      <c r="C588" s="167">
        <v>3733.115234375</v>
      </c>
      <c r="D588" s="146">
        <v>350</v>
      </c>
      <c r="E588" s="146">
        <v>212.57363891601562</v>
      </c>
      <c r="F588" s="146">
        <v>16</v>
      </c>
      <c r="G588" s="146">
        <v>291</v>
      </c>
      <c r="H588" s="146">
        <v>10</v>
      </c>
      <c r="I588" s="146">
        <v>0</v>
      </c>
      <c r="J588" s="146">
        <v>-103</v>
      </c>
      <c r="K588" s="146">
        <v>7687</v>
      </c>
    </row>
    <row r="589" spans="1:11">
      <c r="A589" s="165">
        <v>40098.111909722225</v>
      </c>
      <c r="B589" s="166">
        <v>59.988998413085937</v>
      </c>
      <c r="C589" s="167">
        <v>3729.18017578125</v>
      </c>
      <c r="D589" s="146">
        <v>350</v>
      </c>
      <c r="E589" s="146">
        <v>219.89729309082031</v>
      </c>
      <c r="F589" s="146">
        <v>16</v>
      </c>
      <c r="G589" s="146">
        <v>291.5</v>
      </c>
      <c r="H589" s="146">
        <v>10</v>
      </c>
      <c r="I589" s="146">
        <v>0</v>
      </c>
      <c r="J589" s="146">
        <v>-103</v>
      </c>
      <c r="K589" s="146">
        <v>7689</v>
      </c>
    </row>
    <row r="590" spans="1:11">
      <c r="A590" s="165">
        <v>40098.111944444441</v>
      </c>
      <c r="B590" s="166">
        <v>59.98699951171875</v>
      </c>
      <c r="C590" s="167">
        <v>3725.458740234375</v>
      </c>
      <c r="D590" s="146">
        <v>350</v>
      </c>
      <c r="E590" s="146">
        <v>219.89729309082031</v>
      </c>
      <c r="F590" s="146">
        <v>16</v>
      </c>
      <c r="G590" s="146">
        <v>292</v>
      </c>
      <c r="H590" s="146">
        <v>10</v>
      </c>
      <c r="I590" s="146">
        <v>0</v>
      </c>
      <c r="J590" s="146">
        <v>-103</v>
      </c>
      <c r="K590" s="146">
        <v>7690</v>
      </c>
    </row>
    <row r="591" spans="1:11">
      <c r="A591" s="165">
        <v>40098.111979166664</v>
      </c>
      <c r="B591" s="166">
        <v>59.990001678466797</v>
      </c>
      <c r="C591" s="167">
        <v>3720.10791015625</v>
      </c>
      <c r="D591" s="146">
        <v>350</v>
      </c>
      <c r="E591" s="146">
        <v>219.89729309082031</v>
      </c>
      <c r="F591" s="146">
        <v>16</v>
      </c>
      <c r="G591" s="146">
        <v>292.5</v>
      </c>
      <c r="H591" s="146">
        <v>10</v>
      </c>
      <c r="I591" s="146">
        <v>0</v>
      </c>
      <c r="J591" s="146">
        <v>-103</v>
      </c>
      <c r="K591" s="146">
        <v>7692</v>
      </c>
    </row>
    <row r="592" spans="1:11">
      <c r="A592" s="165">
        <v>40098.112013888887</v>
      </c>
      <c r="B592" s="166">
        <v>59.995998382568359</v>
      </c>
      <c r="C592" s="167">
        <v>3720.938232421875</v>
      </c>
      <c r="D592" s="146">
        <v>350</v>
      </c>
      <c r="E592" s="146">
        <v>219.89729309082031</v>
      </c>
      <c r="F592" s="146">
        <v>16</v>
      </c>
      <c r="G592" s="146">
        <v>293</v>
      </c>
      <c r="H592" s="146">
        <v>10</v>
      </c>
      <c r="I592" s="146">
        <v>0</v>
      </c>
      <c r="J592" s="146">
        <v>-103</v>
      </c>
      <c r="K592" s="146">
        <v>7692</v>
      </c>
    </row>
    <row r="593" spans="1:11">
      <c r="A593" s="165">
        <v>40098.11204861111</v>
      </c>
      <c r="B593" s="166">
        <v>60.000999450683594</v>
      </c>
      <c r="C593" s="167">
        <v>3725.6767578125</v>
      </c>
      <c r="D593" s="146">
        <v>350</v>
      </c>
      <c r="E593" s="146">
        <v>219.89729309082031</v>
      </c>
      <c r="F593" s="146">
        <v>16</v>
      </c>
      <c r="G593" s="146">
        <v>293.5</v>
      </c>
      <c r="H593" s="146">
        <v>10</v>
      </c>
      <c r="I593" s="146">
        <v>0</v>
      </c>
      <c r="J593" s="146">
        <v>-103</v>
      </c>
      <c r="K593" s="146">
        <v>7693</v>
      </c>
    </row>
    <row r="594" spans="1:11">
      <c r="A594" s="165">
        <v>40098.112083333333</v>
      </c>
      <c r="B594" s="166">
        <v>60.004001617431641</v>
      </c>
      <c r="C594" s="167">
        <v>3727.754150390625</v>
      </c>
      <c r="D594" s="146">
        <v>350</v>
      </c>
      <c r="E594" s="146">
        <v>231.17539978027344</v>
      </c>
      <c r="F594" s="146">
        <v>16</v>
      </c>
      <c r="G594" s="146">
        <v>294</v>
      </c>
      <c r="H594" s="146">
        <v>10</v>
      </c>
      <c r="I594" s="146">
        <v>0</v>
      </c>
      <c r="J594" s="146">
        <v>-103</v>
      </c>
      <c r="K594" s="146">
        <v>7693</v>
      </c>
    </row>
    <row r="595" spans="1:11">
      <c r="A595" s="165">
        <v>40098.112118055556</v>
      </c>
      <c r="B595" s="166">
        <v>60.006000518798828</v>
      </c>
      <c r="C595" s="167">
        <v>3727.683349609375</v>
      </c>
      <c r="D595" s="146">
        <v>350</v>
      </c>
      <c r="E595" s="146">
        <v>231.17539978027344</v>
      </c>
      <c r="F595" s="146">
        <v>16</v>
      </c>
      <c r="G595" s="146">
        <v>294.5</v>
      </c>
      <c r="H595" s="146">
        <v>10</v>
      </c>
      <c r="I595" s="146">
        <v>0</v>
      </c>
      <c r="J595" s="146">
        <v>-103</v>
      </c>
      <c r="K595" s="146">
        <v>7694</v>
      </c>
    </row>
    <row r="596" spans="1:11">
      <c r="A596" s="165">
        <v>40098.11215277778</v>
      </c>
      <c r="B596" s="166">
        <v>60.013999938964844</v>
      </c>
      <c r="C596" s="167">
        <v>3727.2314453125</v>
      </c>
      <c r="D596" s="146">
        <v>350</v>
      </c>
      <c r="E596" s="146">
        <v>231.17539978027344</v>
      </c>
      <c r="F596" s="146">
        <v>16</v>
      </c>
      <c r="G596" s="146">
        <v>295</v>
      </c>
      <c r="H596" s="146">
        <v>10</v>
      </c>
      <c r="I596" s="146">
        <v>0</v>
      </c>
      <c r="J596" s="146">
        <v>-103</v>
      </c>
      <c r="K596" s="146">
        <v>7694</v>
      </c>
    </row>
    <row r="597" spans="1:11">
      <c r="A597" s="165">
        <v>40098.112187500003</v>
      </c>
      <c r="B597" s="166">
        <v>60.019001007080078</v>
      </c>
      <c r="C597" s="167">
        <v>3726.4462890625</v>
      </c>
      <c r="D597" s="146">
        <v>350</v>
      </c>
      <c r="E597" s="146">
        <v>231.17539978027344</v>
      </c>
      <c r="F597" s="146">
        <v>16</v>
      </c>
      <c r="G597" s="146">
        <v>295.5</v>
      </c>
      <c r="H597" s="146">
        <v>10</v>
      </c>
      <c r="I597" s="146">
        <v>0</v>
      </c>
      <c r="J597" s="146">
        <v>-103</v>
      </c>
      <c r="K597" s="146">
        <v>7695</v>
      </c>
    </row>
    <row r="598" spans="1:11">
      <c r="A598" s="165">
        <v>40098.112222222226</v>
      </c>
      <c r="B598" s="166">
        <v>60.025001525878906</v>
      </c>
      <c r="C598" s="167">
        <v>3726.015625</v>
      </c>
      <c r="D598" s="146">
        <v>350</v>
      </c>
      <c r="E598" s="146">
        <v>231.17539978027344</v>
      </c>
      <c r="F598" s="146">
        <v>16</v>
      </c>
      <c r="G598" s="146">
        <v>296</v>
      </c>
      <c r="H598" s="146">
        <v>10</v>
      </c>
      <c r="I598" s="146">
        <v>0</v>
      </c>
      <c r="J598" s="146">
        <v>-103</v>
      </c>
      <c r="K598" s="146">
        <v>7695</v>
      </c>
    </row>
    <row r="599" spans="1:11">
      <c r="A599" s="165">
        <v>40098.112256944441</v>
      </c>
      <c r="B599" s="166">
        <v>60.0260009765625</v>
      </c>
      <c r="C599" s="167">
        <v>3716.37451171875</v>
      </c>
      <c r="D599" s="146">
        <v>350</v>
      </c>
      <c r="E599" s="146">
        <v>226.63412475585937</v>
      </c>
      <c r="F599" s="146">
        <v>16</v>
      </c>
      <c r="G599" s="146">
        <v>296.5</v>
      </c>
      <c r="H599" s="146">
        <v>10</v>
      </c>
      <c r="I599" s="146">
        <v>0</v>
      </c>
      <c r="J599" s="146">
        <v>-103</v>
      </c>
      <c r="K599" s="146">
        <v>7695</v>
      </c>
    </row>
    <row r="600" spans="1:11">
      <c r="A600" s="165">
        <v>40098.112291666665</v>
      </c>
      <c r="B600" s="166">
        <v>60.028999328613281</v>
      </c>
      <c r="C600" s="167">
        <v>3717.33251953125</v>
      </c>
      <c r="D600" s="146">
        <v>350</v>
      </c>
      <c r="E600" s="146">
        <v>226.63412475585937</v>
      </c>
      <c r="F600" s="146">
        <v>16</v>
      </c>
      <c r="G600" s="146">
        <v>297</v>
      </c>
      <c r="H600" s="146">
        <v>10</v>
      </c>
      <c r="I600" s="146">
        <v>0</v>
      </c>
      <c r="J600" s="146">
        <v>-103</v>
      </c>
      <c r="K600" s="146">
        <v>7696</v>
      </c>
    </row>
    <row r="601" spans="1:11">
      <c r="A601" s="165">
        <v>40098.112326388888</v>
      </c>
      <c r="B601" s="166">
        <v>60.028999328613281</v>
      </c>
      <c r="C601" s="167">
        <v>3717.14208984375</v>
      </c>
      <c r="D601" s="146">
        <v>350</v>
      </c>
      <c r="E601" s="146">
        <v>226.63412475585937</v>
      </c>
      <c r="F601" s="146">
        <v>16</v>
      </c>
      <c r="G601" s="146">
        <v>297.5</v>
      </c>
      <c r="H601" s="146">
        <v>10</v>
      </c>
      <c r="I601" s="146">
        <v>0</v>
      </c>
      <c r="J601" s="146">
        <v>-103</v>
      </c>
      <c r="K601" s="146">
        <v>7696</v>
      </c>
    </row>
    <row r="602" spans="1:11">
      <c r="A602" s="165">
        <v>40098.112361111111</v>
      </c>
      <c r="B602" s="166">
        <v>60.035999298095703</v>
      </c>
      <c r="C602" s="167">
        <v>3715.166015625</v>
      </c>
      <c r="D602" s="146">
        <v>350</v>
      </c>
      <c r="E602" s="146">
        <v>226.63412475585937</v>
      </c>
      <c r="F602" s="146">
        <v>16</v>
      </c>
      <c r="G602" s="146">
        <v>298</v>
      </c>
      <c r="H602" s="146">
        <v>10</v>
      </c>
      <c r="I602" s="146">
        <v>0</v>
      </c>
      <c r="J602" s="146">
        <v>-103</v>
      </c>
      <c r="K602" s="146">
        <v>7697</v>
      </c>
    </row>
    <row r="603" spans="1:11">
      <c r="A603" s="165">
        <v>40098.112395833334</v>
      </c>
      <c r="B603" s="166">
        <v>60.036998748779297</v>
      </c>
      <c r="C603" s="167">
        <v>3710.283447265625</v>
      </c>
      <c r="D603" s="146">
        <v>350</v>
      </c>
      <c r="E603" s="146">
        <v>226.63412475585937</v>
      </c>
      <c r="F603" s="146">
        <v>16</v>
      </c>
      <c r="G603" s="146">
        <v>298.5</v>
      </c>
      <c r="H603" s="146">
        <v>10</v>
      </c>
      <c r="I603" s="146">
        <v>0</v>
      </c>
      <c r="J603" s="146">
        <v>-103</v>
      </c>
      <c r="K603" s="146">
        <v>7697</v>
      </c>
    </row>
    <row r="604" spans="1:11">
      <c r="A604" s="165">
        <v>40098.112430555557</v>
      </c>
      <c r="B604" s="166">
        <v>60.035999298095703</v>
      </c>
      <c r="C604" s="167">
        <v>3710.15771484375</v>
      </c>
      <c r="D604" s="146">
        <v>350</v>
      </c>
      <c r="E604" s="146">
        <v>227.25506591796875</v>
      </c>
      <c r="F604" s="146">
        <v>16</v>
      </c>
      <c r="G604" s="146">
        <v>299</v>
      </c>
      <c r="H604" s="146">
        <v>10</v>
      </c>
      <c r="I604" s="146">
        <v>0</v>
      </c>
      <c r="J604" s="146">
        <v>-103</v>
      </c>
      <c r="K604" s="146">
        <v>7697</v>
      </c>
    </row>
    <row r="605" spans="1:11">
      <c r="A605" s="165">
        <v>40098.11246527778</v>
      </c>
      <c r="B605" s="166">
        <v>60.041000366210938</v>
      </c>
      <c r="C605" s="167">
        <v>3698.591064453125</v>
      </c>
      <c r="D605" s="146">
        <v>350</v>
      </c>
      <c r="E605" s="146">
        <v>227.25506591796875</v>
      </c>
      <c r="F605" s="146">
        <v>16</v>
      </c>
      <c r="G605" s="146">
        <v>299.5</v>
      </c>
      <c r="H605" s="146">
        <v>10</v>
      </c>
      <c r="I605" s="146">
        <v>0</v>
      </c>
      <c r="J605" s="146">
        <v>-103</v>
      </c>
      <c r="K605" s="146">
        <v>7698</v>
      </c>
    </row>
    <row r="606" spans="1:11">
      <c r="A606" s="165">
        <v>40098.112500000003</v>
      </c>
      <c r="B606" s="166">
        <v>60.043998718261719</v>
      </c>
      <c r="C606" s="167">
        <v>3704.59130859375</v>
      </c>
      <c r="D606" s="146">
        <v>350</v>
      </c>
      <c r="E606" s="146">
        <v>227.25506591796875</v>
      </c>
      <c r="F606" s="146">
        <v>16</v>
      </c>
      <c r="G606" s="146">
        <v>300</v>
      </c>
      <c r="H606" s="146">
        <v>10</v>
      </c>
      <c r="I606" s="146">
        <v>0</v>
      </c>
      <c r="J606" s="146">
        <v>-103</v>
      </c>
      <c r="K606" s="146">
        <v>7698</v>
      </c>
    </row>
    <row r="607" spans="1:11">
      <c r="A607" s="165">
        <v>40098.112534722219</v>
      </c>
      <c r="B607" s="166">
        <v>60.042999267578125</v>
      </c>
      <c r="C607" s="167">
        <v>3702.482421875</v>
      </c>
      <c r="D607" s="146">
        <v>350</v>
      </c>
      <c r="E607" s="146">
        <v>227.25506591796875</v>
      </c>
      <c r="F607" s="146">
        <v>16</v>
      </c>
      <c r="G607" s="146">
        <v>300.5</v>
      </c>
      <c r="H607" s="146">
        <v>10</v>
      </c>
      <c r="I607" s="146">
        <v>0</v>
      </c>
      <c r="J607" s="146">
        <v>-103</v>
      </c>
      <c r="K607" s="146">
        <v>7698.33</v>
      </c>
    </row>
    <row r="608" spans="1:11">
      <c r="A608" s="165">
        <v>40098.112569444442</v>
      </c>
      <c r="B608" s="166">
        <v>60.048000335693359</v>
      </c>
      <c r="C608" s="167">
        <v>3701.31640625</v>
      </c>
      <c r="D608" s="146">
        <v>350</v>
      </c>
      <c r="E608" s="146">
        <v>227.25506591796875</v>
      </c>
      <c r="F608" s="146">
        <v>16</v>
      </c>
      <c r="G608" s="146">
        <v>301</v>
      </c>
      <c r="H608" s="146">
        <v>10</v>
      </c>
      <c r="I608" s="146">
        <v>0</v>
      </c>
      <c r="J608" s="146">
        <v>-103</v>
      </c>
      <c r="K608" s="146">
        <v>7698.66</v>
      </c>
    </row>
    <row r="609" spans="1:11">
      <c r="A609" s="165">
        <v>40098.112604166665</v>
      </c>
      <c r="B609" s="166">
        <v>60.046001434326172</v>
      </c>
      <c r="C609" s="167">
        <v>3699.528564453125</v>
      </c>
      <c r="D609" s="146">
        <v>350</v>
      </c>
      <c r="E609" s="146">
        <v>229.29022216796875</v>
      </c>
      <c r="F609" s="146">
        <v>16</v>
      </c>
      <c r="G609" s="146">
        <v>301.5</v>
      </c>
      <c r="H609" s="146">
        <v>10</v>
      </c>
      <c r="I609" s="146">
        <v>0</v>
      </c>
      <c r="J609" s="146">
        <v>-103</v>
      </c>
      <c r="K609" s="146">
        <v>7698.99</v>
      </c>
    </row>
    <row r="610" spans="1:11">
      <c r="A610" s="165">
        <v>40098.112638888888</v>
      </c>
      <c r="B610" s="166">
        <v>60.042999267578125</v>
      </c>
      <c r="C610" s="167">
        <v>3699.72607421875</v>
      </c>
      <c r="D610" s="146">
        <v>350</v>
      </c>
      <c r="E610" s="146">
        <v>229.29022216796875</v>
      </c>
      <c r="F610" s="146">
        <v>16</v>
      </c>
      <c r="G610" s="146">
        <v>302</v>
      </c>
      <c r="H610" s="146">
        <v>10</v>
      </c>
      <c r="I610" s="146">
        <v>0</v>
      </c>
      <c r="J610" s="146">
        <v>-103</v>
      </c>
      <c r="K610" s="146">
        <v>7699.32</v>
      </c>
    </row>
    <row r="611" spans="1:11">
      <c r="A611" s="165">
        <v>40098.112673611111</v>
      </c>
      <c r="B611" s="166">
        <v>60.042999267578125</v>
      </c>
      <c r="C611" s="167">
        <v>3690.477294921875</v>
      </c>
      <c r="D611" s="146">
        <v>350</v>
      </c>
      <c r="E611" s="146">
        <v>229.29022216796875</v>
      </c>
      <c r="F611" s="146">
        <v>16</v>
      </c>
      <c r="G611" s="146">
        <v>302.5</v>
      </c>
      <c r="H611" s="146">
        <v>10</v>
      </c>
      <c r="I611" s="146">
        <v>0</v>
      </c>
      <c r="J611" s="146">
        <v>-103</v>
      </c>
      <c r="K611" s="146">
        <v>7699.65</v>
      </c>
    </row>
    <row r="612" spans="1:11">
      <c r="A612" s="165">
        <v>40098.112708333334</v>
      </c>
      <c r="B612" s="166">
        <v>60.042999267578125</v>
      </c>
      <c r="C612" s="167">
        <v>3696.864501953125</v>
      </c>
      <c r="D612" s="146">
        <v>350</v>
      </c>
      <c r="E612" s="146">
        <v>229.29022216796875</v>
      </c>
      <c r="F612" s="146">
        <v>16</v>
      </c>
      <c r="G612" s="146">
        <v>303</v>
      </c>
      <c r="H612" s="146">
        <v>10</v>
      </c>
      <c r="I612" s="146">
        <v>0</v>
      </c>
      <c r="J612" s="146">
        <v>-103</v>
      </c>
      <c r="K612" s="146">
        <v>7699.98</v>
      </c>
    </row>
    <row r="613" spans="1:11">
      <c r="A613" s="165">
        <v>40098.112743055557</v>
      </c>
      <c r="B613" s="166">
        <v>60.042999267578125</v>
      </c>
      <c r="C613" s="167">
        <v>3696.181884765625</v>
      </c>
      <c r="D613" s="146">
        <v>350</v>
      </c>
      <c r="E613" s="146">
        <v>229.29022216796875</v>
      </c>
      <c r="F613" s="146">
        <v>16</v>
      </c>
      <c r="G613" s="146">
        <v>303.5</v>
      </c>
      <c r="H613" s="146">
        <v>10</v>
      </c>
      <c r="I613" s="146">
        <v>0</v>
      </c>
      <c r="J613" s="146">
        <v>-103</v>
      </c>
      <c r="K613" s="146">
        <v>7700.31</v>
      </c>
    </row>
    <row r="614" spans="1:11">
      <c r="A614" s="165">
        <v>40098.11277777778</v>
      </c>
      <c r="B614" s="166">
        <v>60.040000915527344</v>
      </c>
      <c r="C614" s="167">
        <v>3696.541259765625</v>
      </c>
      <c r="D614" s="146">
        <v>350</v>
      </c>
      <c r="E614" s="146">
        <v>221.46136474609375</v>
      </c>
      <c r="F614" s="146">
        <v>16</v>
      </c>
      <c r="G614" s="146">
        <v>304</v>
      </c>
      <c r="H614" s="146">
        <v>10</v>
      </c>
      <c r="I614" s="146">
        <v>0</v>
      </c>
      <c r="J614" s="146">
        <v>-103</v>
      </c>
      <c r="K614" s="146">
        <v>7700.64</v>
      </c>
    </row>
    <row r="615" spans="1:11">
      <c r="A615" s="165">
        <v>40098.112812500003</v>
      </c>
      <c r="B615" s="166">
        <v>60.041000366210938</v>
      </c>
      <c r="C615" s="167">
        <v>3698.68603515625</v>
      </c>
      <c r="D615" s="146">
        <v>350</v>
      </c>
      <c r="E615" s="146">
        <v>221.46136474609375</v>
      </c>
      <c r="F615" s="146">
        <v>16</v>
      </c>
      <c r="G615" s="146">
        <v>304.5</v>
      </c>
      <c r="H615" s="146">
        <v>10</v>
      </c>
      <c r="I615" s="146">
        <v>0</v>
      </c>
      <c r="J615" s="146">
        <v>-103</v>
      </c>
      <c r="K615" s="146">
        <v>7700.97</v>
      </c>
    </row>
    <row r="616" spans="1:11">
      <c r="A616" s="165">
        <v>40098.112847222219</v>
      </c>
      <c r="B616" s="166">
        <v>60.03900146484375</v>
      </c>
      <c r="C616" s="167">
        <v>3699.630615234375</v>
      </c>
      <c r="D616" s="146">
        <v>350</v>
      </c>
      <c r="E616" s="146">
        <v>221.46136474609375</v>
      </c>
      <c r="F616" s="146">
        <v>16</v>
      </c>
      <c r="G616" s="146">
        <v>305</v>
      </c>
      <c r="H616" s="146">
        <v>10</v>
      </c>
      <c r="I616" s="146">
        <v>0</v>
      </c>
      <c r="J616" s="146">
        <v>-103</v>
      </c>
      <c r="K616" s="146">
        <v>7701.3</v>
      </c>
    </row>
    <row r="617" spans="1:11">
      <c r="A617" s="165">
        <v>40098.112881944442</v>
      </c>
      <c r="B617" s="166">
        <v>60.035999298095703</v>
      </c>
      <c r="C617" s="167">
        <v>3699.712158203125</v>
      </c>
      <c r="D617" s="146">
        <v>350</v>
      </c>
      <c r="E617" s="146">
        <v>221.46136474609375</v>
      </c>
      <c r="F617" s="146">
        <v>16</v>
      </c>
      <c r="G617" s="146">
        <v>305.5</v>
      </c>
      <c r="H617" s="146">
        <v>10</v>
      </c>
      <c r="I617" s="146">
        <v>0</v>
      </c>
      <c r="J617" s="146">
        <v>-103</v>
      </c>
      <c r="K617" s="146">
        <v>7701.63</v>
      </c>
    </row>
    <row r="618" spans="1:11">
      <c r="A618" s="165">
        <v>40098.112916666665</v>
      </c>
      <c r="B618" s="166">
        <v>60.033000946044922</v>
      </c>
      <c r="C618" s="167">
        <v>3700.105712890625</v>
      </c>
      <c r="D618" s="146">
        <v>350</v>
      </c>
      <c r="E618" s="146">
        <v>221.46136474609375</v>
      </c>
      <c r="F618" s="146">
        <v>16</v>
      </c>
      <c r="G618" s="146">
        <v>306</v>
      </c>
      <c r="H618" s="146">
        <v>10</v>
      </c>
      <c r="I618" s="146">
        <v>0</v>
      </c>
      <c r="J618" s="146">
        <v>-103</v>
      </c>
      <c r="K618" s="146">
        <v>7701.96</v>
      </c>
    </row>
    <row r="619" spans="1:11">
      <c r="A619" s="165">
        <v>40098.112951388888</v>
      </c>
      <c r="B619" s="166">
        <v>60.034000396728516</v>
      </c>
      <c r="C619" s="167">
        <v>3701.121826171875</v>
      </c>
      <c r="D619" s="146">
        <v>350</v>
      </c>
      <c r="E619" s="146">
        <v>241.27436828613281</v>
      </c>
      <c r="F619" s="146">
        <v>16</v>
      </c>
      <c r="G619" s="146">
        <v>306.5</v>
      </c>
      <c r="H619" s="146">
        <v>10</v>
      </c>
      <c r="I619" s="146">
        <v>0</v>
      </c>
      <c r="J619" s="146">
        <v>-103</v>
      </c>
      <c r="K619" s="146">
        <v>7702.29</v>
      </c>
    </row>
    <row r="620" spans="1:11">
      <c r="A620" s="165">
        <v>40098.112986111111</v>
      </c>
      <c r="B620" s="166">
        <v>60.036998748779297</v>
      </c>
      <c r="C620" s="167">
        <v>3701.865234375</v>
      </c>
      <c r="D620" s="146">
        <v>350</v>
      </c>
      <c r="E620" s="146">
        <v>241.27436828613281</v>
      </c>
      <c r="F620" s="146">
        <v>16</v>
      </c>
      <c r="G620" s="146">
        <v>307</v>
      </c>
      <c r="H620" s="146">
        <v>10</v>
      </c>
      <c r="I620" s="146">
        <v>0</v>
      </c>
      <c r="J620" s="146">
        <v>-103</v>
      </c>
      <c r="K620" s="146">
        <v>7702.62</v>
      </c>
    </row>
    <row r="621" spans="1:11">
      <c r="A621" s="165">
        <v>40098.113020833334</v>
      </c>
      <c r="B621" s="166">
        <v>60.034999847412109</v>
      </c>
      <c r="C621" s="167">
        <v>3701.997802734375</v>
      </c>
      <c r="D621" s="146">
        <v>350</v>
      </c>
      <c r="E621" s="146">
        <v>241.27436828613281</v>
      </c>
      <c r="F621" s="146">
        <v>16</v>
      </c>
      <c r="G621" s="146">
        <v>307.5</v>
      </c>
      <c r="H621" s="146">
        <v>10</v>
      </c>
      <c r="I621" s="146">
        <v>0</v>
      </c>
      <c r="J621" s="146">
        <v>-103</v>
      </c>
      <c r="K621" s="146">
        <v>7702.95</v>
      </c>
    </row>
    <row r="622" spans="1:11">
      <c r="A622" s="165">
        <v>40098.113055555557</v>
      </c>
      <c r="B622" s="166">
        <v>60.033000946044922</v>
      </c>
      <c r="C622" s="167">
        <v>3702.91259765625</v>
      </c>
      <c r="D622" s="146">
        <v>350</v>
      </c>
      <c r="E622" s="146">
        <v>241.27436828613281</v>
      </c>
      <c r="F622" s="146">
        <v>16</v>
      </c>
      <c r="G622" s="146">
        <v>308</v>
      </c>
      <c r="H622" s="146">
        <v>10</v>
      </c>
      <c r="I622" s="146">
        <v>0</v>
      </c>
      <c r="J622" s="146">
        <v>-103</v>
      </c>
      <c r="K622" s="146">
        <v>7703.28</v>
      </c>
    </row>
    <row r="623" spans="1:11">
      <c r="A623" s="165">
        <v>40098.11309027778</v>
      </c>
      <c r="B623" s="166">
        <v>60.035999298095703</v>
      </c>
      <c r="C623" s="167">
        <v>3705.5224609375</v>
      </c>
      <c r="D623" s="146">
        <v>350</v>
      </c>
      <c r="E623" s="146">
        <v>241.27436828613281</v>
      </c>
      <c r="F623" s="146">
        <v>16</v>
      </c>
      <c r="G623" s="146">
        <v>308.5</v>
      </c>
      <c r="H623" s="146">
        <v>10</v>
      </c>
      <c r="I623" s="146">
        <v>0</v>
      </c>
      <c r="J623" s="146">
        <v>-103</v>
      </c>
      <c r="K623" s="146">
        <v>7703.61</v>
      </c>
    </row>
    <row r="624" spans="1:11">
      <c r="A624" s="165">
        <v>40098.113125000003</v>
      </c>
      <c r="B624" s="166">
        <v>60.034000396728516</v>
      </c>
      <c r="C624" s="167">
        <v>3704.966796875</v>
      </c>
      <c r="D624" s="146">
        <v>350</v>
      </c>
      <c r="E624" s="146">
        <v>243.07185363769531</v>
      </c>
      <c r="F624" s="146">
        <v>16</v>
      </c>
      <c r="G624" s="146">
        <v>309</v>
      </c>
      <c r="H624" s="146">
        <v>10</v>
      </c>
      <c r="I624" s="146">
        <v>0</v>
      </c>
      <c r="J624" s="146">
        <v>-103</v>
      </c>
      <c r="K624" s="146">
        <v>7703.94</v>
      </c>
    </row>
    <row r="625" spans="1:11">
      <c r="A625" s="165">
        <v>40098.113159722219</v>
      </c>
      <c r="B625" s="166">
        <v>60.032001495361328</v>
      </c>
      <c r="C625" s="167">
        <v>3702.770751953125</v>
      </c>
      <c r="D625" s="146">
        <v>350</v>
      </c>
      <c r="E625" s="146">
        <v>243.07185363769531</v>
      </c>
      <c r="F625" s="146">
        <v>16</v>
      </c>
      <c r="G625" s="146">
        <v>309.5</v>
      </c>
      <c r="H625" s="146">
        <v>10</v>
      </c>
      <c r="I625" s="146">
        <v>0</v>
      </c>
      <c r="J625" s="146">
        <v>-103</v>
      </c>
      <c r="K625" s="146">
        <v>7704.27</v>
      </c>
    </row>
    <row r="626" spans="1:11">
      <c r="A626" s="165">
        <v>40098.113194444442</v>
      </c>
      <c r="B626" s="166">
        <v>60.034000396728516</v>
      </c>
      <c r="C626" s="167">
        <v>3703.706298828125</v>
      </c>
      <c r="D626" s="146">
        <v>350</v>
      </c>
      <c r="E626" s="146">
        <v>243.07185363769531</v>
      </c>
      <c r="F626" s="146">
        <v>16</v>
      </c>
      <c r="G626" s="146">
        <v>310</v>
      </c>
      <c r="H626" s="146">
        <v>10</v>
      </c>
      <c r="I626" s="146">
        <v>0</v>
      </c>
      <c r="J626" s="146">
        <v>-103</v>
      </c>
      <c r="K626" s="146">
        <v>7704.6</v>
      </c>
    </row>
    <row r="627" spans="1:11">
      <c r="A627" s="165">
        <v>40098.113229166665</v>
      </c>
      <c r="B627" s="166">
        <v>60.033000946044922</v>
      </c>
      <c r="C627" s="167">
        <v>3705.435302734375</v>
      </c>
      <c r="D627" s="146">
        <v>350</v>
      </c>
      <c r="E627" s="146">
        <v>243.07185363769531</v>
      </c>
      <c r="F627" s="146">
        <v>16</v>
      </c>
      <c r="G627" s="146">
        <v>310.5</v>
      </c>
      <c r="H627" s="146">
        <v>10</v>
      </c>
      <c r="I627" s="146">
        <v>0</v>
      </c>
      <c r="J627" s="146">
        <v>-103</v>
      </c>
      <c r="K627" s="146">
        <v>7704.93</v>
      </c>
    </row>
    <row r="628" spans="1:11">
      <c r="A628" s="165">
        <v>40098.113263888888</v>
      </c>
      <c r="B628" s="166">
        <v>60.034999847412109</v>
      </c>
      <c r="C628" s="167">
        <v>3704.360107421875</v>
      </c>
      <c r="D628" s="146">
        <v>350</v>
      </c>
      <c r="E628" s="146">
        <v>243.07185363769531</v>
      </c>
      <c r="F628" s="146">
        <v>16</v>
      </c>
      <c r="G628" s="146">
        <v>311</v>
      </c>
      <c r="H628" s="146">
        <v>10</v>
      </c>
      <c r="I628" s="146">
        <v>0</v>
      </c>
      <c r="J628" s="146">
        <v>-103</v>
      </c>
      <c r="K628" s="146">
        <v>7705.26</v>
      </c>
    </row>
    <row r="629" spans="1:11">
      <c r="A629" s="165">
        <v>40098.113298611112</v>
      </c>
      <c r="B629" s="166">
        <v>60.034999847412109</v>
      </c>
      <c r="C629" s="167">
        <v>3702.204345703125</v>
      </c>
      <c r="D629" s="146">
        <v>350</v>
      </c>
      <c r="E629" s="146">
        <v>241.67021179199219</v>
      </c>
      <c r="F629" s="146">
        <v>16</v>
      </c>
      <c r="G629" s="146">
        <v>311.5</v>
      </c>
      <c r="H629" s="146">
        <v>10</v>
      </c>
      <c r="I629" s="146">
        <v>0</v>
      </c>
      <c r="J629" s="146">
        <v>-103</v>
      </c>
      <c r="K629" s="146">
        <v>7705.59</v>
      </c>
    </row>
    <row r="630" spans="1:11">
      <c r="A630" s="165">
        <v>40098.113333333335</v>
      </c>
      <c r="B630" s="166">
        <v>60.03900146484375</v>
      </c>
      <c r="C630" s="167">
        <v>3701.94189453125</v>
      </c>
      <c r="D630" s="146">
        <v>350</v>
      </c>
      <c r="E630" s="146">
        <v>241.67021179199219</v>
      </c>
      <c r="F630" s="146">
        <v>16</v>
      </c>
      <c r="G630" s="146">
        <v>312</v>
      </c>
      <c r="H630" s="146">
        <v>10</v>
      </c>
      <c r="I630" s="146">
        <v>0</v>
      </c>
      <c r="J630" s="146">
        <v>-103</v>
      </c>
      <c r="K630" s="146">
        <v>7705.92</v>
      </c>
    </row>
    <row r="631" spans="1:11">
      <c r="A631" s="165">
        <v>40098.113368055558</v>
      </c>
      <c r="B631" s="166">
        <v>60.036998748779297</v>
      </c>
      <c r="C631" s="167">
        <v>3703.31787109375</v>
      </c>
      <c r="D631" s="146">
        <v>350</v>
      </c>
      <c r="E631" s="146">
        <v>241.67021179199219</v>
      </c>
      <c r="F631" s="146">
        <v>16</v>
      </c>
      <c r="G631" s="146">
        <v>312.5</v>
      </c>
      <c r="H631" s="146">
        <v>10</v>
      </c>
      <c r="I631" s="146">
        <v>0</v>
      </c>
      <c r="J631" s="146">
        <v>-103</v>
      </c>
      <c r="K631" s="146">
        <v>7706.25</v>
      </c>
    </row>
    <row r="632" spans="1:11">
      <c r="A632" s="165">
        <v>40098.113402777781</v>
      </c>
      <c r="B632" s="166">
        <v>60.035999298095703</v>
      </c>
      <c r="C632" s="167">
        <v>3702.45703125</v>
      </c>
      <c r="D632" s="146">
        <v>350</v>
      </c>
      <c r="E632" s="146">
        <v>241.67021179199219</v>
      </c>
      <c r="F632" s="146">
        <v>16</v>
      </c>
      <c r="G632" s="146">
        <v>313</v>
      </c>
      <c r="H632" s="146">
        <v>10</v>
      </c>
      <c r="I632" s="146">
        <v>0</v>
      </c>
      <c r="J632" s="146">
        <v>-103</v>
      </c>
      <c r="K632" s="146">
        <v>7706.58</v>
      </c>
    </row>
    <row r="633" spans="1:11">
      <c r="A633" s="165">
        <v>40098.113437499997</v>
      </c>
      <c r="B633" s="166">
        <v>60.034000396728516</v>
      </c>
      <c r="C633" s="167">
        <v>3703.2685546875</v>
      </c>
      <c r="D633" s="146">
        <v>350</v>
      </c>
      <c r="E633" s="146">
        <v>241.67021179199219</v>
      </c>
      <c r="F633" s="146">
        <v>16</v>
      </c>
      <c r="G633" s="146">
        <v>313.5</v>
      </c>
      <c r="H633" s="146">
        <v>10</v>
      </c>
      <c r="I633" s="146">
        <v>0</v>
      </c>
      <c r="J633" s="146">
        <v>-103</v>
      </c>
      <c r="K633" s="146">
        <v>7706.91</v>
      </c>
    </row>
    <row r="634" spans="1:11">
      <c r="A634" s="165">
        <v>40098.11347222222</v>
      </c>
      <c r="B634" s="166">
        <v>60.036998748779297</v>
      </c>
      <c r="C634" s="167">
        <v>3703.843505859375</v>
      </c>
      <c r="D634" s="146">
        <v>350</v>
      </c>
      <c r="E634" s="146">
        <v>228.14930725097656</v>
      </c>
      <c r="F634" s="146">
        <v>16</v>
      </c>
      <c r="G634" s="146">
        <v>314</v>
      </c>
      <c r="H634" s="146">
        <v>10</v>
      </c>
      <c r="I634" s="146">
        <v>0</v>
      </c>
      <c r="J634" s="146">
        <v>-103</v>
      </c>
      <c r="K634" s="146">
        <v>7707.24</v>
      </c>
    </row>
    <row r="635" spans="1:11">
      <c r="A635" s="165">
        <v>40098.113506944443</v>
      </c>
      <c r="B635" s="166">
        <v>60.036998748779297</v>
      </c>
      <c r="C635" s="167">
        <v>3702.517578125</v>
      </c>
      <c r="D635" s="146">
        <v>350</v>
      </c>
      <c r="E635" s="146">
        <v>228.14930725097656</v>
      </c>
      <c r="F635" s="146">
        <v>16</v>
      </c>
      <c r="G635" s="146">
        <v>314.5</v>
      </c>
      <c r="H635" s="146">
        <v>10</v>
      </c>
      <c r="I635" s="146">
        <v>0</v>
      </c>
      <c r="J635" s="146">
        <v>-103</v>
      </c>
      <c r="K635" s="146">
        <v>7707.57</v>
      </c>
    </row>
    <row r="636" spans="1:11">
      <c r="A636" s="165">
        <v>40098.113541666666</v>
      </c>
      <c r="B636" s="166">
        <v>60.037998199462891</v>
      </c>
      <c r="C636" s="167">
        <v>3702.279541015625</v>
      </c>
      <c r="D636" s="146">
        <v>350</v>
      </c>
      <c r="E636" s="146">
        <v>228.14930725097656</v>
      </c>
      <c r="F636" s="146">
        <v>16</v>
      </c>
      <c r="G636" s="146">
        <v>315</v>
      </c>
      <c r="H636" s="146">
        <v>10</v>
      </c>
      <c r="I636" s="146">
        <v>0</v>
      </c>
      <c r="J636" s="146">
        <v>-103</v>
      </c>
      <c r="K636" s="146">
        <v>7707.9</v>
      </c>
    </row>
    <row r="637" spans="1:11">
      <c r="A637" s="165">
        <v>40098.113576388889</v>
      </c>
      <c r="B637" s="166">
        <v>60.040000915527344</v>
      </c>
      <c r="C637" s="167">
        <v>3692.177978515625</v>
      </c>
      <c r="D637" s="146">
        <v>350</v>
      </c>
      <c r="E637" s="146">
        <v>228.14930725097656</v>
      </c>
      <c r="F637" s="146">
        <v>16</v>
      </c>
      <c r="G637" s="146">
        <v>315.5</v>
      </c>
      <c r="H637" s="146">
        <v>10</v>
      </c>
      <c r="I637" s="146">
        <v>0</v>
      </c>
      <c r="J637" s="146">
        <v>-103</v>
      </c>
      <c r="K637" s="146">
        <v>7708.23</v>
      </c>
    </row>
    <row r="638" spans="1:11">
      <c r="A638" s="165">
        <v>40098.113611111112</v>
      </c>
      <c r="B638" s="166">
        <v>60.044998168945313</v>
      </c>
      <c r="C638" s="167">
        <v>3700.27587890625</v>
      </c>
      <c r="D638" s="146">
        <v>350</v>
      </c>
      <c r="E638" s="146">
        <v>228.14930725097656</v>
      </c>
      <c r="F638" s="146">
        <v>16</v>
      </c>
      <c r="G638" s="146">
        <v>316</v>
      </c>
      <c r="H638" s="146">
        <v>10</v>
      </c>
      <c r="I638" s="146">
        <v>0</v>
      </c>
      <c r="J638" s="146">
        <v>-103</v>
      </c>
      <c r="K638" s="146">
        <v>7708.56</v>
      </c>
    </row>
    <row r="639" spans="1:11">
      <c r="A639" s="165">
        <v>40098.113645833335</v>
      </c>
      <c r="B639" s="166">
        <v>60.044998168945313</v>
      </c>
      <c r="C639" s="167">
        <v>3697.728515625</v>
      </c>
      <c r="D639" s="146">
        <v>350</v>
      </c>
      <c r="E639" s="146">
        <v>235.12898254394531</v>
      </c>
      <c r="F639" s="146">
        <v>16</v>
      </c>
      <c r="G639" s="146">
        <v>316.5</v>
      </c>
      <c r="H639" s="146">
        <v>10</v>
      </c>
      <c r="I639" s="146">
        <v>0</v>
      </c>
      <c r="J639" s="146">
        <v>-103</v>
      </c>
      <c r="K639" s="146">
        <v>7708.89</v>
      </c>
    </row>
    <row r="640" spans="1:11">
      <c r="A640" s="165">
        <v>40098.113680555558</v>
      </c>
      <c r="B640" s="166">
        <v>60.042999267578125</v>
      </c>
      <c r="C640" s="167">
        <v>3696.916015625</v>
      </c>
      <c r="D640" s="146">
        <v>350</v>
      </c>
      <c r="E640" s="146">
        <v>235.12898254394531</v>
      </c>
      <c r="F640" s="146">
        <v>16</v>
      </c>
      <c r="G640" s="146">
        <v>317</v>
      </c>
      <c r="H640" s="146">
        <v>10</v>
      </c>
      <c r="I640" s="146">
        <v>0</v>
      </c>
      <c r="J640" s="146">
        <v>-103</v>
      </c>
      <c r="K640" s="146">
        <v>7709.22</v>
      </c>
    </row>
    <row r="641" spans="1:11">
      <c r="A641" s="165">
        <v>40098.113715277781</v>
      </c>
      <c r="B641" s="166">
        <v>60.040000915527344</v>
      </c>
      <c r="C641" s="167">
        <v>3697.345947265625</v>
      </c>
      <c r="D641" s="146">
        <v>350</v>
      </c>
      <c r="E641" s="146">
        <v>235.12898254394531</v>
      </c>
      <c r="F641" s="146">
        <v>16</v>
      </c>
      <c r="G641" s="146">
        <v>317.5</v>
      </c>
      <c r="H641" s="146">
        <v>10</v>
      </c>
      <c r="I641" s="146">
        <v>0</v>
      </c>
      <c r="J641" s="146">
        <v>-103</v>
      </c>
      <c r="K641" s="146">
        <v>7709.55</v>
      </c>
    </row>
    <row r="642" spans="1:11">
      <c r="A642" s="165">
        <v>40098.113749999997</v>
      </c>
      <c r="B642" s="166">
        <v>60.046001434326172</v>
      </c>
      <c r="C642" s="167">
        <v>3698.42919921875</v>
      </c>
      <c r="D642" s="146">
        <v>350</v>
      </c>
      <c r="E642" s="146">
        <v>235.12898254394531</v>
      </c>
      <c r="F642" s="146">
        <v>16</v>
      </c>
      <c r="G642" s="146">
        <v>318</v>
      </c>
      <c r="H642" s="146">
        <v>10</v>
      </c>
      <c r="I642" s="146">
        <v>0</v>
      </c>
      <c r="J642" s="146">
        <v>-103</v>
      </c>
      <c r="K642" s="146">
        <v>7709.88</v>
      </c>
    </row>
    <row r="643" spans="1:11">
      <c r="A643" s="165">
        <v>40098.11378472222</v>
      </c>
      <c r="B643" s="166">
        <v>60.041999816894531</v>
      </c>
      <c r="C643" s="167">
        <v>3693.583740234375</v>
      </c>
      <c r="D643" s="146">
        <v>350</v>
      </c>
      <c r="E643" s="146">
        <v>235.12898254394531</v>
      </c>
      <c r="F643" s="146">
        <v>16</v>
      </c>
      <c r="G643" s="146">
        <v>318.5</v>
      </c>
      <c r="H643" s="146">
        <v>10</v>
      </c>
      <c r="I643" s="146">
        <v>0</v>
      </c>
      <c r="J643" s="146">
        <v>-103</v>
      </c>
      <c r="K643" s="146">
        <v>7710.21</v>
      </c>
    </row>
    <row r="644" spans="1:11">
      <c r="A644" s="165">
        <v>40098.113819444443</v>
      </c>
      <c r="B644" s="166">
        <v>60.03900146484375</v>
      </c>
      <c r="C644" s="167">
        <v>3693.24072265625</v>
      </c>
      <c r="D644" s="146">
        <v>350</v>
      </c>
      <c r="E644" s="146">
        <v>246.43313598632812</v>
      </c>
      <c r="F644" s="146">
        <v>16</v>
      </c>
      <c r="G644" s="146">
        <v>319</v>
      </c>
      <c r="H644" s="146">
        <v>10</v>
      </c>
      <c r="I644" s="146">
        <v>0</v>
      </c>
      <c r="J644" s="146">
        <v>-103</v>
      </c>
      <c r="K644" s="146">
        <v>7710.54</v>
      </c>
    </row>
    <row r="645" spans="1:11">
      <c r="A645" s="165">
        <v>40098.113854166666</v>
      </c>
      <c r="B645" s="166">
        <v>60.03900146484375</v>
      </c>
      <c r="C645" s="167">
        <v>3699.3642578125</v>
      </c>
      <c r="D645" s="146">
        <v>350</v>
      </c>
      <c r="E645" s="146">
        <v>246.43313598632812</v>
      </c>
      <c r="F645" s="146">
        <v>16</v>
      </c>
      <c r="G645" s="146">
        <v>319.5</v>
      </c>
      <c r="H645" s="146">
        <v>10</v>
      </c>
      <c r="I645" s="146">
        <v>0</v>
      </c>
      <c r="J645" s="146">
        <v>-103</v>
      </c>
      <c r="K645" s="146">
        <v>7710.87</v>
      </c>
    </row>
    <row r="646" spans="1:11">
      <c r="A646" s="165">
        <v>40098.113888888889</v>
      </c>
      <c r="B646" s="166">
        <v>60.036998748779297</v>
      </c>
      <c r="C646" s="167">
        <v>3701.791015625</v>
      </c>
      <c r="D646" s="146">
        <v>350</v>
      </c>
      <c r="E646" s="146">
        <v>246.43313598632812</v>
      </c>
      <c r="F646" s="146">
        <v>16</v>
      </c>
      <c r="G646" s="146">
        <v>320</v>
      </c>
      <c r="H646" s="146">
        <v>10</v>
      </c>
      <c r="I646" s="146">
        <v>0</v>
      </c>
      <c r="J646" s="146">
        <v>-103</v>
      </c>
      <c r="K646" s="146">
        <v>7711.2</v>
      </c>
    </row>
    <row r="647" spans="1:11">
      <c r="A647" s="165">
        <v>40098.113923611112</v>
      </c>
      <c r="B647" s="166">
        <v>60.034000396728516</v>
      </c>
      <c r="C647" s="167">
        <v>3700.75341796875</v>
      </c>
      <c r="D647" s="146">
        <v>350</v>
      </c>
      <c r="E647" s="146">
        <v>246.43313598632812</v>
      </c>
      <c r="F647" s="146">
        <v>16</v>
      </c>
      <c r="G647" s="146">
        <v>320.5</v>
      </c>
      <c r="H647" s="146">
        <v>10</v>
      </c>
      <c r="I647" s="146">
        <v>0</v>
      </c>
      <c r="J647" s="146">
        <v>-103</v>
      </c>
      <c r="K647" s="146">
        <v>7711.53</v>
      </c>
    </row>
    <row r="648" spans="1:11">
      <c r="A648" s="165">
        <v>40098.113958333335</v>
      </c>
      <c r="B648" s="166">
        <v>60.032001495361328</v>
      </c>
      <c r="C648" s="167">
        <v>3702.14794921875</v>
      </c>
      <c r="D648" s="146">
        <v>350</v>
      </c>
      <c r="E648" s="146">
        <v>246.43313598632812</v>
      </c>
      <c r="F648" s="146">
        <v>16</v>
      </c>
      <c r="G648" s="146">
        <v>321</v>
      </c>
      <c r="H648" s="146">
        <v>10</v>
      </c>
      <c r="I648" s="146">
        <v>0</v>
      </c>
      <c r="J648" s="146">
        <v>-103</v>
      </c>
      <c r="K648" s="146">
        <v>7711.86</v>
      </c>
    </row>
    <row r="649" spans="1:11">
      <c r="A649" s="165">
        <v>40098.113993055558</v>
      </c>
      <c r="B649" s="166">
        <v>60.030998229980469</v>
      </c>
      <c r="C649" s="167">
        <v>3707.52099609375</v>
      </c>
      <c r="D649" s="146">
        <v>350</v>
      </c>
      <c r="E649" s="146">
        <v>236.55354309082031</v>
      </c>
      <c r="F649" s="146">
        <v>16</v>
      </c>
      <c r="G649" s="146">
        <v>321.5</v>
      </c>
      <c r="H649" s="146">
        <v>10</v>
      </c>
      <c r="I649" s="146">
        <v>0</v>
      </c>
      <c r="J649" s="146">
        <v>-103</v>
      </c>
      <c r="K649" s="146">
        <v>7712.19</v>
      </c>
    </row>
    <row r="650" spans="1:11">
      <c r="A650" s="165">
        <v>40098.114027777781</v>
      </c>
      <c r="B650" s="166">
        <v>60.027000427246094</v>
      </c>
      <c r="C650" s="167">
        <v>3707.28662109375</v>
      </c>
      <c r="D650" s="146">
        <v>350</v>
      </c>
      <c r="E650" s="146">
        <v>236.55354309082031</v>
      </c>
      <c r="F650" s="146">
        <v>16</v>
      </c>
      <c r="G650" s="146">
        <v>322</v>
      </c>
      <c r="H650" s="146">
        <v>10</v>
      </c>
      <c r="I650" s="146">
        <v>0</v>
      </c>
      <c r="J650" s="146">
        <v>-103</v>
      </c>
      <c r="K650" s="146">
        <v>7712.52</v>
      </c>
    </row>
    <row r="651" spans="1:11">
      <c r="A651" s="165">
        <v>40098.114062499997</v>
      </c>
      <c r="B651" s="166">
        <v>60.030998229980469</v>
      </c>
      <c r="C651" s="167">
        <v>3707.34033203125</v>
      </c>
      <c r="D651" s="146">
        <v>350</v>
      </c>
      <c r="E651" s="146">
        <v>236.55354309082031</v>
      </c>
      <c r="F651" s="146">
        <v>16</v>
      </c>
      <c r="G651" s="146">
        <v>322.5</v>
      </c>
      <c r="H651" s="146">
        <v>10</v>
      </c>
      <c r="I651" s="146">
        <v>0</v>
      </c>
      <c r="J651" s="146">
        <v>-103</v>
      </c>
      <c r="K651" s="146">
        <v>7712.85</v>
      </c>
    </row>
    <row r="652" spans="1:11">
      <c r="A652" s="165">
        <v>40098.11409722222</v>
      </c>
      <c r="B652" s="166">
        <v>60.030998229980469</v>
      </c>
      <c r="C652" s="167">
        <v>3707.91650390625</v>
      </c>
      <c r="D652" s="146">
        <v>350</v>
      </c>
      <c r="E652" s="146">
        <v>236.55354309082031</v>
      </c>
      <c r="F652" s="146">
        <v>16</v>
      </c>
      <c r="G652" s="146">
        <v>323</v>
      </c>
      <c r="H652" s="146">
        <v>10</v>
      </c>
      <c r="I652" s="146">
        <v>0</v>
      </c>
      <c r="J652" s="146">
        <v>-103</v>
      </c>
      <c r="K652" s="146">
        <v>7713.18</v>
      </c>
    </row>
    <row r="653" spans="1:11">
      <c r="A653" s="165">
        <v>40098.114131944443</v>
      </c>
      <c r="B653" s="166">
        <v>60.030998229980469</v>
      </c>
      <c r="C653" s="167">
        <v>3706.857421875</v>
      </c>
      <c r="D653" s="146">
        <v>350</v>
      </c>
      <c r="E653" s="146">
        <v>236.55354309082031</v>
      </c>
      <c r="F653" s="146">
        <v>16</v>
      </c>
      <c r="G653" s="146">
        <v>323.5</v>
      </c>
      <c r="H653" s="146">
        <v>10</v>
      </c>
      <c r="I653" s="146">
        <v>0</v>
      </c>
      <c r="J653" s="146">
        <v>-103</v>
      </c>
      <c r="K653" s="146">
        <v>7713.51</v>
      </c>
    </row>
    <row r="654" spans="1:11">
      <c r="A654" s="165">
        <v>40098.114166666666</v>
      </c>
      <c r="B654" s="166">
        <v>60.03900146484375</v>
      </c>
      <c r="C654" s="167">
        <v>3707.615234375</v>
      </c>
      <c r="D654" s="146">
        <v>350</v>
      </c>
      <c r="E654" s="146">
        <v>230.29756164550781</v>
      </c>
      <c r="F654" s="146">
        <v>16</v>
      </c>
      <c r="G654" s="146">
        <v>324</v>
      </c>
      <c r="H654" s="146">
        <v>10</v>
      </c>
      <c r="I654" s="146">
        <v>0</v>
      </c>
      <c r="J654" s="146">
        <v>-103</v>
      </c>
      <c r="K654" s="146">
        <v>7713.84</v>
      </c>
    </row>
    <row r="655" spans="1:11">
      <c r="A655" s="165">
        <v>40098.114201388889</v>
      </c>
      <c r="B655" s="166">
        <v>60.03900146484375</v>
      </c>
      <c r="C655" s="167">
        <v>3703.74609375</v>
      </c>
      <c r="D655" s="146">
        <v>350</v>
      </c>
      <c r="E655" s="146">
        <v>230.29756164550781</v>
      </c>
      <c r="F655" s="146">
        <v>16</v>
      </c>
      <c r="G655" s="146">
        <v>324.5</v>
      </c>
      <c r="H655" s="146">
        <v>10</v>
      </c>
      <c r="I655" s="146">
        <v>0</v>
      </c>
      <c r="J655" s="146">
        <v>-103</v>
      </c>
      <c r="K655" s="146">
        <v>7714.17</v>
      </c>
    </row>
    <row r="656" spans="1:11">
      <c r="A656" s="165">
        <v>40098.114236111112</v>
      </c>
      <c r="B656" s="166">
        <v>60.036998748779297</v>
      </c>
      <c r="C656" s="167">
        <v>3701.58203125</v>
      </c>
      <c r="D656" s="146">
        <v>350</v>
      </c>
      <c r="E656" s="146">
        <v>230.29756164550781</v>
      </c>
      <c r="F656" s="146">
        <v>16</v>
      </c>
      <c r="G656" s="146">
        <v>325</v>
      </c>
      <c r="H656" s="146">
        <v>10</v>
      </c>
      <c r="I656" s="146">
        <v>0</v>
      </c>
      <c r="J656" s="146">
        <v>-103</v>
      </c>
      <c r="K656" s="146">
        <v>7714.5</v>
      </c>
    </row>
    <row r="657" spans="1:11">
      <c r="A657" s="165">
        <v>40098.114270833335</v>
      </c>
      <c r="B657" s="166">
        <v>60.034999847412109</v>
      </c>
      <c r="C657" s="167">
        <v>3701.20751953125</v>
      </c>
      <c r="D657" s="146">
        <v>350</v>
      </c>
      <c r="E657" s="146">
        <v>230.29756164550781</v>
      </c>
      <c r="F657" s="146">
        <v>16</v>
      </c>
      <c r="G657" s="146">
        <v>325.5</v>
      </c>
      <c r="H657" s="146">
        <v>10</v>
      </c>
      <c r="I657" s="146">
        <v>0</v>
      </c>
      <c r="J657" s="146">
        <v>-103</v>
      </c>
      <c r="K657" s="146">
        <v>7714.83</v>
      </c>
    </row>
    <row r="658" spans="1:11">
      <c r="A658" s="165">
        <v>40098.114305555559</v>
      </c>
      <c r="B658" s="166">
        <v>60.040000915527344</v>
      </c>
      <c r="C658" s="167">
        <v>3702.212158203125</v>
      </c>
      <c r="D658" s="146">
        <v>350</v>
      </c>
      <c r="E658" s="146">
        <v>230.29756164550781</v>
      </c>
      <c r="F658" s="146">
        <v>16</v>
      </c>
      <c r="G658" s="146">
        <v>326</v>
      </c>
      <c r="H658" s="146">
        <v>10</v>
      </c>
      <c r="I658" s="146">
        <v>0</v>
      </c>
      <c r="J658" s="146">
        <v>-103</v>
      </c>
      <c r="K658" s="146">
        <v>7715.16</v>
      </c>
    </row>
    <row r="659" spans="1:11">
      <c r="A659" s="165">
        <v>40098.114340277774</v>
      </c>
      <c r="B659" s="166">
        <v>60.041999816894531</v>
      </c>
      <c r="C659" s="167">
        <v>3700.3974609375</v>
      </c>
      <c r="D659" s="146">
        <v>350</v>
      </c>
      <c r="E659" s="146">
        <v>231.175537109375</v>
      </c>
      <c r="F659" s="146">
        <v>16</v>
      </c>
      <c r="G659" s="146">
        <v>326.5</v>
      </c>
      <c r="H659" s="146">
        <v>10</v>
      </c>
      <c r="I659" s="146">
        <v>0</v>
      </c>
      <c r="J659" s="146">
        <v>-103</v>
      </c>
      <c r="K659" s="146">
        <v>7715.49</v>
      </c>
    </row>
    <row r="660" spans="1:11">
      <c r="A660" s="165">
        <v>40098.114374999997</v>
      </c>
      <c r="B660" s="166">
        <v>60.035999298095703</v>
      </c>
      <c r="C660" s="167">
        <v>3699.689697265625</v>
      </c>
      <c r="D660" s="146">
        <v>350</v>
      </c>
      <c r="E660" s="146">
        <v>231.175537109375</v>
      </c>
      <c r="F660" s="146">
        <v>16</v>
      </c>
      <c r="G660" s="146">
        <v>327</v>
      </c>
      <c r="H660" s="146">
        <v>10</v>
      </c>
      <c r="I660" s="146">
        <v>0</v>
      </c>
      <c r="J660" s="146">
        <v>-103</v>
      </c>
      <c r="K660" s="146">
        <v>7715.82</v>
      </c>
    </row>
    <row r="661" spans="1:11">
      <c r="A661" s="165">
        <v>40098.11440972222</v>
      </c>
      <c r="B661" s="166">
        <v>60.040000915527344</v>
      </c>
      <c r="C661" s="167">
        <v>3700.8271484375</v>
      </c>
      <c r="D661" s="146">
        <v>350</v>
      </c>
      <c r="E661" s="146">
        <v>231.175537109375</v>
      </c>
      <c r="F661" s="146">
        <v>16</v>
      </c>
      <c r="G661" s="146">
        <v>327.5</v>
      </c>
      <c r="H661" s="146">
        <v>10</v>
      </c>
      <c r="I661" s="146">
        <v>0</v>
      </c>
      <c r="J661" s="146">
        <v>-103</v>
      </c>
      <c r="K661" s="146">
        <v>7716.15</v>
      </c>
    </row>
    <row r="662" spans="1:11">
      <c r="A662" s="165">
        <v>40098.114444444444</v>
      </c>
      <c r="B662" s="166">
        <v>60.044998168945313</v>
      </c>
      <c r="C662" s="167">
        <v>3700.66162109375</v>
      </c>
      <c r="D662" s="146">
        <v>350</v>
      </c>
      <c r="E662" s="146">
        <v>231.175537109375</v>
      </c>
      <c r="F662" s="146">
        <v>16</v>
      </c>
      <c r="G662" s="146">
        <v>328</v>
      </c>
      <c r="H662" s="146">
        <v>10</v>
      </c>
      <c r="I662" s="146">
        <v>0</v>
      </c>
      <c r="J662" s="146">
        <v>-103</v>
      </c>
      <c r="K662" s="146">
        <v>7716.48</v>
      </c>
    </row>
    <row r="663" spans="1:11">
      <c r="A663" s="165">
        <v>40098.114479166667</v>
      </c>
      <c r="B663" s="166">
        <v>60.048000335693359</v>
      </c>
      <c r="C663" s="167">
        <v>3695.688232421875</v>
      </c>
      <c r="D663" s="146">
        <v>350</v>
      </c>
      <c r="E663" s="146">
        <v>231.175537109375</v>
      </c>
      <c r="F663" s="146">
        <v>16</v>
      </c>
      <c r="G663" s="146">
        <v>328.5</v>
      </c>
      <c r="H663" s="146">
        <v>10</v>
      </c>
      <c r="I663" s="146">
        <v>0</v>
      </c>
      <c r="J663" s="146">
        <v>-103</v>
      </c>
      <c r="K663" s="146">
        <v>7716.81</v>
      </c>
    </row>
    <row r="664" spans="1:11">
      <c r="A664" s="165">
        <v>40098.11451388889</v>
      </c>
      <c r="B664" s="166">
        <v>60.043998718261719</v>
      </c>
      <c r="C664" s="167">
        <v>3695.818603515625</v>
      </c>
      <c r="D664" s="146">
        <v>350</v>
      </c>
      <c r="E664" s="146">
        <v>225.61763000488281</v>
      </c>
      <c r="F664" s="146">
        <v>16</v>
      </c>
      <c r="G664" s="146">
        <v>329</v>
      </c>
      <c r="H664" s="146">
        <v>10</v>
      </c>
      <c r="I664" s="146">
        <v>0</v>
      </c>
      <c r="J664" s="146">
        <v>-103</v>
      </c>
      <c r="K664" s="146">
        <v>7717.14</v>
      </c>
    </row>
    <row r="665" spans="1:11">
      <c r="A665" s="165">
        <v>40098.114548611113</v>
      </c>
      <c r="B665" s="166">
        <v>60.043998718261719</v>
      </c>
      <c r="C665" s="167">
        <v>3694.799072265625</v>
      </c>
      <c r="D665" s="146">
        <v>350</v>
      </c>
      <c r="E665" s="146">
        <v>225.61763000488281</v>
      </c>
      <c r="F665" s="146">
        <v>16</v>
      </c>
      <c r="G665" s="146">
        <v>329.5</v>
      </c>
      <c r="H665" s="146">
        <v>10</v>
      </c>
      <c r="I665" s="146">
        <v>0</v>
      </c>
      <c r="J665" s="146">
        <v>-103</v>
      </c>
      <c r="K665" s="146">
        <v>7717.47</v>
      </c>
    </row>
    <row r="666" spans="1:11">
      <c r="A666" s="165">
        <v>40098.114583333336</v>
      </c>
      <c r="B666" s="166">
        <v>60.043998718261719</v>
      </c>
      <c r="C666" s="167">
        <v>3696.89697265625</v>
      </c>
      <c r="D666" s="146">
        <v>350</v>
      </c>
      <c r="E666" s="146">
        <v>225.61763000488281</v>
      </c>
      <c r="F666" s="146">
        <v>16</v>
      </c>
      <c r="G666" s="146">
        <v>330</v>
      </c>
      <c r="H666" s="146">
        <v>10</v>
      </c>
      <c r="I666" s="146">
        <v>0</v>
      </c>
      <c r="J666" s="146">
        <v>-103</v>
      </c>
      <c r="K666" s="146">
        <v>7717.8</v>
      </c>
    </row>
    <row r="667" spans="1:11">
      <c r="A667" s="165">
        <v>40098.114618055559</v>
      </c>
      <c r="B667" s="166">
        <v>60.040000915527344</v>
      </c>
      <c r="C667" s="167">
        <v>3696.022705078125</v>
      </c>
      <c r="D667" s="146">
        <v>350</v>
      </c>
      <c r="E667" s="146">
        <v>225.61763000488281</v>
      </c>
      <c r="F667" s="146">
        <v>16</v>
      </c>
      <c r="G667" s="146">
        <v>330.5</v>
      </c>
      <c r="H667" s="146">
        <v>10</v>
      </c>
      <c r="I667" s="146">
        <v>0</v>
      </c>
      <c r="J667" s="146">
        <v>-103</v>
      </c>
      <c r="K667" s="146">
        <v>7718.13</v>
      </c>
    </row>
    <row r="668" spans="1:11">
      <c r="A668" s="165">
        <v>40098.114652777775</v>
      </c>
      <c r="B668" s="166">
        <v>60.044998168945313</v>
      </c>
      <c r="C668" s="167">
        <v>3698.42431640625</v>
      </c>
      <c r="D668" s="146">
        <v>350</v>
      </c>
      <c r="E668" s="146">
        <v>225.61763000488281</v>
      </c>
      <c r="F668" s="146">
        <v>16</v>
      </c>
      <c r="G668" s="146">
        <v>331</v>
      </c>
      <c r="H668" s="146">
        <v>10</v>
      </c>
      <c r="I668" s="146">
        <v>0</v>
      </c>
      <c r="J668" s="146">
        <v>-103</v>
      </c>
      <c r="K668" s="146">
        <v>7718.46</v>
      </c>
    </row>
    <row r="669" spans="1:11">
      <c r="A669" s="165">
        <v>40098.114687499998</v>
      </c>
      <c r="B669" s="166">
        <v>60.043998718261719</v>
      </c>
      <c r="C669" s="167">
        <v>3700.1767578125</v>
      </c>
      <c r="D669" s="146">
        <v>350</v>
      </c>
      <c r="E669" s="146">
        <v>230.73442077636719</v>
      </c>
      <c r="F669" s="146">
        <v>16</v>
      </c>
      <c r="G669" s="146">
        <v>331.5</v>
      </c>
      <c r="H669" s="146">
        <v>10</v>
      </c>
      <c r="I669" s="146">
        <v>0</v>
      </c>
      <c r="J669" s="146">
        <v>-103</v>
      </c>
      <c r="K669" s="146">
        <v>7718.79</v>
      </c>
    </row>
    <row r="670" spans="1:11">
      <c r="A670" s="165">
        <v>40098.114722222221</v>
      </c>
      <c r="B670" s="166">
        <v>60.03900146484375</v>
      </c>
      <c r="C670" s="167">
        <v>3699.806396484375</v>
      </c>
      <c r="D670" s="146">
        <v>350</v>
      </c>
      <c r="E670" s="146">
        <v>230.73442077636719</v>
      </c>
      <c r="F670" s="146">
        <v>16</v>
      </c>
      <c r="G670" s="146">
        <v>332</v>
      </c>
      <c r="H670" s="146">
        <v>10</v>
      </c>
      <c r="I670" s="146">
        <v>0</v>
      </c>
      <c r="J670" s="146">
        <v>-103</v>
      </c>
      <c r="K670" s="146">
        <v>7719.12</v>
      </c>
    </row>
    <row r="671" spans="1:11">
      <c r="A671" s="165">
        <v>40098.114756944444</v>
      </c>
      <c r="B671" s="166">
        <v>60.041999816894531</v>
      </c>
      <c r="C671" s="167">
        <v>3697.6806640625</v>
      </c>
      <c r="D671" s="146">
        <v>350</v>
      </c>
      <c r="E671" s="146">
        <v>230.73442077636719</v>
      </c>
      <c r="F671" s="146">
        <v>16</v>
      </c>
      <c r="G671" s="146">
        <v>332.5</v>
      </c>
      <c r="H671" s="146">
        <v>10</v>
      </c>
      <c r="I671" s="146">
        <v>0</v>
      </c>
      <c r="J671" s="146">
        <v>-103</v>
      </c>
      <c r="K671" s="146">
        <v>7719.45</v>
      </c>
    </row>
    <row r="672" spans="1:11">
      <c r="A672" s="165">
        <v>40098.114791666667</v>
      </c>
      <c r="B672" s="166">
        <v>60.041000366210938</v>
      </c>
      <c r="C672" s="167">
        <v>3698.50732421875</v>
      </c>
      <c r="D672" s="146">
        <v>350</v>
      </c>
      <c r="E672" s="146">
        <v>230.73442077636719</v>
      </c>
      <c r="F672" s="146">
        <v>16</v>
      </c>
      <c r="G672" s="146">
        <v>333</v>
      </c>
      <c r="H672" s="146">
        <v>10</v>
      </c>
      <c r="I672" s="146">
        <v>0</v>
      </c>
      <c r="J672" s="146">
        <v>-103</v>
      </c>
      <c r="K672" s="146">
        <v>7719.78</v>
      </c>
    </row>
    <row r="673" spans="1:11">
      <c r="A673" s="165">
        <v>40098.11482638889</v>
      </c>
      <c r="B673" s="166">
        <v>60.037998199462891</v>
      </c>
      <c r="C673" s="167">
        <v>3698.4658203125</v>
      </c>
      <c r="D673" s="146">
        <v>350</v>
      </c>
      <c r="E673" s="146">
        <v>230.73442077636719</v>
      </c>
      <c r="F673" s="146">
        <v>16</v>
      </c>
      <c r="G673" s="146">
        <v>333.5</v>
      </c>
      <c r="H673" s="146">
        <v>10</v>
      </c>
      <c r="I673" s="146">
        <v>0</v>
      </c>
      <c r="J673" s="146">
        <v>-103</v>
      </c>
      <c r="K673" s="146">
        <v>7720.11</v>
      </c>
    </row>
    <row r="674" spans="1:11">
      <c r="A674" s="165">
        <v>40098.114861111113</v>
      </c>
      <c r="B674" s="166">
        <v>60.036998748779297</v>
      </c>
      <c r="C674" s="167">
        <v>3699.0771484375</v>
      </c>
      <c r="D674" s="146">
        <v>350</v>
      </c>
      <c r="E674" s="146">
        <v>234.84710693359375</v>
      </c>
      <c r="F674" s="146">
        <v>16</v>
      </c>
      <c r="G674" s="146">
        <v>334</v>
      </c>
      <c r="H674" s="146">
        <v>10</v>
      </c>
      <c r="I674" s="146">
        <v>0</v>
      </c>
      <c r="J674" s="146">
        <v>-103</v>
      </c>
      <c r="K674" s="146">
        <v>7720.44</v>
      </c>
    </row>
    <row r="675" spans="1:11">
      <c r="A675" s="165">
        <v>40098.114895833336</v>
      </c>
      <c r="B675" s="166">
        <v>60.03900146484375</v>
      </c>
      <c r="C675" s="167">
        <v>3701.591796875</v>
      </c>
      <c r="D675" s="146">
        <v>350</v>
      </c>
      <c r="E675" s="146">
        <v>234.84710693359375</v>
      </c>
      <c r="F675" s="146">
        <v>16</v>
      </c>
      <c r="G675" s="146">
        <v>334.5</v>
      </c>
      <c r="H675" s="146">
        <v>10</v>
      </c>
      <c r="I675" s="146">
        <v>0</v>
      </c>
      <c r="J675" s="146">
        <v>-103</v>
      </c>
      <c r="K675" s="146">
        <v>7720.77</v>
      </c>
    </row>
    <row r="676" spans="1:11">
      <c r="A676" s="165">
        <v>40098.114930555559</v>
      </c>
      <c r="B676" s="166">
        <v>60.040000915527344</v>
      </c>
      <c r="C676" s="167">
        <v>3700.90234375</v>
      </c>
      <c r="D676" s="146">
        <v>350</v>
      </c>
      <c r="E676" s="146">
        <v>234.84710693359375</v>
      </c>
      <c r="F676" s="146">
        <v>16</v>
      </c>
      <c r="G676" s="146">
        <v>335</v>
      </c>
      <c r="H676" s="146">
        <v>10</v>
      </c>
      <c r="I676" s="146">
        <v>0</v>
      </c>
      <c r="J676" s="146">
        <v>-103</v>
      </c>
      <c r="K676" s="146">
        <v>7721.1</v>
      </c>
    </row>
    <row r="677" spans="1:11">
      <c r="A677" s="165">
        <v>40098.114965277775</v>
      </c>
      <c r="B677" s="166">
        <v>60.03900146484375</v>
      </c>
      <c r="C677" s="167">
        <v>3700.27001953125</v>
      </c>
      <c r="D677" s="146">
        <v>350</v>
      </c>
      <c r="E677" s="146">
        <v>234.84710693359375</v>
      </c>
      <c r="F677" s="146">
        <v>16</v>
      </c>
      <c r="G677" s="146">
        <v>335.5</v>
      </c>
      <c r="H677" s="146">
        <v>10</v>
      </c>
      <c r="I677" s="146">
        <v>0</v>
      </c>
      <c r="J677" s="146">
        <v>-103</v>
      </c>
      <c r="K677" s="146">
        <v>7721.43</v>
      </c>
    </row>
    <row r="678" spans="1:11">
      <c r="A678" s="165">
        <v>40098.114999999998</v>
      </c>
      <c r="B678" s="166">
        <v>60.037998199462891</v>
      </c>
      <c r="C678" s="167">
        <v>3701.139404296875</v>
      </c>
      <c r="D678" s="146">
        <v>350</v>
      </c>
      <c r="E678" s="146">
        <v>234.84710693359375</v>
      </c>
      <c r="F678" s="146">
        <v>16</v>
      </c>
      <c r="G678" s="146">
        <v>336</v>
      </c>
      <c r="H678" s="146">
        <v>10</v>
      </c>
      <c r="I678" s="146">
        <v>0</v>
      </c>
      <c r="J678" s="146">
        <v>-103</v>
      </c>
      <c r="K678" s="146">
        <v>7721.76</v>
      </c>
    </row>
    <row r="679" spans="1:11">
      <c r="A679" s="165">
        <v>40098.115034722221</v>
      </c>
      <c r="B679" s="166">
        <v>60.03900146484375</v>
      </c>
      <c r="C679" s="167">
        <v>3700.264404296875</v>
      </c>
      <c r="D679" s="146">
        <v>350</v>
      </c>
      <c r="E679" s="146">
        <v>228.96092224121094</v>
      </c>
      <c r="F679" s="146">
        <v>16</v>
      </c>
      <c r="G679" s="146">
        <v>336.5</v>
      </c>
      <c r="H679" s="146">
        <v>10</v>
      </c>
      <c r="I679" s="146">
        <v>0</v>
      </c>
      <c r="J679" s="146">
        <v>-103</v>
      </c>
      <c r="K679" s="146">
        <v>7722.09</v>
      </c>
    </row>
    <row r="680" spans="1:11">
      <c r="A680" s="165">
        <v>40098.115069444444</v>
      </c>
      <c r="B680" s="166">
        <v>60.036998748779297</v>
      </c>
      <c r="C680" s="167">
        <v>3699.45849609375</v>
      </c>
      <c r="D680" s="146">
        <v>350</v>
      </c>
      <c r="E680" s="146">
        <v>228.96092224121094</v>
      </c>
      <c r="F680" s="146">
        <v>16</v>
      </c>
      <c r="G680" s="146">
        <v>337</v>
      </c>
      <c r="H680" s="146">
        <v>10</v>
      </c>
      <c r="I680" s="146">
        <v>0</v>
      </c>
      <c r="J680" s="146">
        <v>-103</v>
      </c>
      <c r="K680" s="146">
        <v>7722.42</v>
      </c>
    </row>
    <row r="681" spans="1:11">
      <c r="A681" s="165">
        <v>40098.115104166667</v>
      </c>
      <c r="B681" s="166">
        <v>60.036998748779297</v>
      </c>
      <c r="C681" s="167">
        <v>3700.45751953125</v>
      </c>
      <c r="D681" s="146">
        <v>350</v>
      </c>
      <c r="E681" s="146">
        <v>228.96092224121094</v>
      </c>
      <c r="F681" s="146">
        <v>16</v>
      </c>
      <c r="G681" s="146">
        <v>337.5</v>
      </c>
      <c r="H681" s="146">
        <v>10</v>
      </c>
      <c r="I681" s="146">
        <v>0</v>
      </c>
      <c r="J681" s="146">
        <v>-103</v>
      </c>
      <c r="K681" s="146">
        <v>7722.75</v>
      </c>
    </row>
    <row r="682" spans="1:11">
      <c r="A682" s="165">
        <v>40098.11513888889</v>
      </c>
      <c r="B682" s="166">
        <v>60.03900146484375</v>
      </c>
      <c r="C682" s="167">
        <v>3699.505126953125</v>
      </c>
      <c r="D682" s="146">
        <v>350</v>
      </c>
      <c r="E682" s="146">
        <v>228.96092224121094</v>
      </c>
      <c r="F682" s="146">
        <v>16</v>
      </c>
      <c r="G682" s="146">
        <v>338</v>
      </c>
      <c r="H682" s="146">
        <v>10</v>
      </c>
      <c r="I682" s="146">
        <v>0</v>
      </c>
      <c r="J682" s="146">
        <v>-103</v>
      </c>
      <c r="K682" s="146">
        <v>7723.08</v>
      </c>
    </row>
    <row r="683" spans="1:11">
      <c r="A683" s="165">
        <v>40098.115173611113</v>
      </c>
      <c r="B683" s="166">
        <v>60.037998199462891</v>
      </c>
      <c r="C683" s="167">
        <v>3699.216064453125</v>
      </c>
      <c r="D683" s="146">
        <v>350</v>
      </c>
      <c r="E683" s="146">
        <v>228.96092224121094</v>
      </c>
      <c r="F683" s="146">
        <v>16</v>
      </c>
      <c r="G683" s="146">
        <v>338.5</v>
      </c>
      <c r="H683" s="146">
        <v>10</v>
      </c>
      <c r="I683" s="146">
        <v>0</v>
      </c>
      <c r="J683" s="146">
        <v>-103</v>
      </c>
      <c r="K683" s="146">
        <v>7723.41</v>
      </c>
    </row>
    <row r="684" spans="1:11">
      <c r="A684" s="165">
        <v>40098.115208333336</v>
      </c>
      <c r="B684" s="166">
        <v>60.034999847412109</v>
      </c>
      <c r="C684" s="167">
        <v>3699.400390625</v>
      </c>
      <c r="D684" s="146">
        <v>350</v>
      </c>
      <c r="E684" s="146">
        <v>231.17791748046875</v>
      </c>
      <c r="F684" s="146">
        <v>16</v>
      </c>
      <c r="G684" s="146">
        <v>339</v>
      </c>
      <c r="H684" s="146">
        <v>10</v>
      </c>
      <c r="I684" s="146">
        <v>0</v>
      </c>
      <c r="J684" s="146">
        <v>-103</v>
      </c>
      <c r="K684" s="146">
        <v>7723.74</v>
      </c>
    </row>
    <row r="685" spans="1:11">
      <c r="A685" s="165">
        <v>40098.115243055552</v>
      </c>
      <c r="B685" s="166">
        <v>60.033000946044922</v>
      </c>
      <c r="C685" s="167">
        <v>3702.173095703125</v>
      </c>
      <c r="D685" s="146">
        <v>350</v>
      </c>
      <c r="E685" s="146">
        <v>231.17791748046875</v>
      </c>
      <c r="F685" s="146">
        <v>16</v>
      </c>
      <c r="G685" s="146">
        <v>339.5</v>
      </c>
      <c r="H685" s="146">
        <v>10</v>
      </c>
      <c r="I685" s="146">
        <v>0</v>
      </c>
      <c r="J685" s="146">
        <v>-103</v>
      </c>
      <c r="K685" s="146">
        <v>7724.07</v>
      </c>
    </row>
    <row r="686" spans="1:11">
      <c r="A686" s="165">
        <v>40098.115277777775</v>
      </c>
      <c r="B686" s="166">
        <v>60.029998779296875</v>
      </c>
      <c r="C686" s="167">
        <v>3702.967529296875</v>
      </c>
      <c r="D686" s="146">
        <v>350</v>
      </c>
      <c r="E686" s="146">
        <v>231.17791748046875</v>
      </c>
      <c r="F686" s="146">
        <v>16</v>
      </c>
      <c r="G686" s="146">
        <v>340</v>
      </c>
      <c r="H686" s="146">
        <v>10</v>
      </c>
      <c r="I686" s="146">
        <v>0</v>
      </c>
      <c r="J686" s="146">
        <v>-103</v>
      </c>
      <c r="K686" s="146">
        <v>7724.4</v>
      </c>
    </row>
    <row r="687" spans="1:11">
      <c r="A687" s="165">
        <v>40098.115312499998</v>
      </c>
      <c r="B687" s="166">
        <v>60.032001495361328</v>
      </c>
      <c r="C687" s="167">
        <v>3704.95166015625</v>
      </c>
      <c r="D687" s="146">
        <v>350</v>
      </c>
      <c r="E687" s="146">
        <v>231.17791748046875</v>
      </c>
      <c r="F687" s="146">
        <v>16</v>
      </c>
      <c r="G687" s="146">
        <v>340.5</v>
      </c>
      <c r="H687" s="146">
        <v>10</v>
      </c>
      <c r="I687" s="146">
        <v>0</v>
      </c>
      <c r="J687" s="146">
        <v>-103</v>
      </c>
      <c r="K687" s="146">
        <v>7724.73</v>
      </c>
    </row>
    <row r="688" spans="1:11">
      <c r="A688" s="165">
        <v>40098.115347222221</v>
      </c>
      <c r="B688" s="166">
        <v>60.036998748779297</v>
      </c>
      <c r="C688" s="167">
        <v>3705.775146484375</v>
      </c>
      <c r="D688" s="146">
        <v>350</v>
      </c>
      <c r="E688" s="146">
        <v>231.17791748046875</v>
      </c>
      <c r="F688" s="146">
        <v>16</v>
      </c>
      <c r="G688" s="146">
        <v>341</v>
      </c>
      <c r="H688" s="146">
        <v>10</v>
      </c>
      <c r="I688" s="146">
        <v>0</v>
      </c>
      <c r="J688" s="146">
        <v>-103</v>
      </c>
      <c r="K688" s="146">
        <v>7725.06</v>
      </c>
    </row>
    <row r="689" spans="1:11">
      <c r="A689" s="165">
        <v>40098.115381944444</v>
      </c>
      <c r="B689" s="166">
        <v>60.041999816894531</v>
      </c>
      <c r="C689" s="167">
        <v>3703.744140625</v>
      </c>
      <c r="D689" s="146">
        <v>350</v>
      </c>
      <c r="E689" s="146">
        <v>236.48928833007812</v>
      </c>
      <c r="F689" s="146">
        <v>16</v>
      </c>
      <c r="G689" s="146">
        <v>341.5</v>
      </c>
      <c r="H689" s="146">
        <v>10</v>
      </c>
      <c r="I689" s="146">
        <v>0</v>
      </c>
      <c r="J689" s="146">
        <v>-103</v>
      </c>
      <c r="K689" s="146">
        <v>7725.39</v>
      </c>
    </row>
    <row r="690" spans="1:11">
      <c r="A690" s="165">
        <v>40098.115416666667</v>
      </c>
      <c r="B690" s="166">
        <v>60.035999298095703</v>
      </c>
      <c r="C690" s="167">
        <v>3701.981201171875</v>
      </c>
      <c r="D690" s="146">
        <v>350</v>
      </c>
      <c r="E690" s="146">
        <v>236.48928833007812</v>
      </c>
      <c r="F690" s="146">
        <v>16</v>
      </c>
      <c r="G690" s="146">
        <v>342</v>
      </c>
      <c r="H690" s="146">
        <v>10</v>
      </c>
      <c r="I690" s="146">
        <v>0</v>
      </c>
      <c r="J690" s="146">
        <v>-103</v>
      </c>
      <c r="K690" s="146">
        <v>7725.72</v>
      </c>
    </row>
    <row r="691" spans="1:11">
      <c r="A691" s="165">
        <v>40098.115451388891</v>
      </c>
      <c r="B691" s="166">
        <v>60.030998229980469</v>
      </c>
      <c r="C691" s="167">
        <v>3700.7470703125</v>
      </c>
      <c r="D691" s="146">
        <v>350</v>
      </c>
      <c r="E691" s="146">
        <v>236.48928833007812</v>
      </c>
      <c r="F691" s="146">
        <v>16</v>
      </c>
      <c r="G691" s="146">
        <v>342.5</v>
      </c>
      <c r="H691" s="146">
        <v>10</v>
      </c>
      <c r="I691" s="146">
        <v>0</v>
      </c>
      <c r="J691" s="146">
        <v>-103</v>
      </c>
      <c r="K691" s="146">
        <v>7726.05</v>
      </c>
    </row>
    <row r="692" spans="1:11">
      <c r="A692" s="165">
        <v>40098.115486111114</v>
      </c>
      <c r="B692" s="166">
        <v>60.030998229980469</v>
      </c>
      <c r="C692" s="167">
        <v>3702.212646484375</v>
      </c>
      <c r="D692" s="146">
        <v>350</v>
      </c>
      <c r="E692" s="146">
        <v>236.48928833007812</v>
      </c>
      <c r="F692" s="146">
        <v>16</v>
      </c>
      <c r="G692" s="146">
        <v>343</v>
      </c>
      <c r="H692" s="146">
        <v>10</v>
      </c>
      <c r="I692" s="146">
        <v>0</v>
      </c>
      <c r="J692" s="146">
        <v>-103</v>
      </c>
      <c r="K692" s="146">
        <v>7726.38</v>
      </c>
    </row>
    <row r="693" spans="1:11">
      <c r="A693" s="165">
        <v>40098.115520833337</v>
      </c>
      <c r="B693" s="166">
        <v>60.034000396728516</v>
      </c>
      <c r="C693" s="167">
        <v>3705.513671875</v>
      </c>
      <c r="D693" s="146">
        <v>350</v>
      </c>
      <c r="E693" s="146">
        <v>236.48928833007812</v>
      </c>
      <c r="F693" s="146">
        <v>16</v>
      </c>
      <c r="G693" s="146">
        <v>343.5</v>
      </c>
      <c r="H693" s="146">
        <v>10</v>
      </c>
      <c r="I693" s="146">
        <v>0</v>
      </c>
      <c r="J693" s="146">
        <v>-103</v>
      </c>
      <c r="K693" s="146">
        <v>7726.71</v>
      </c>
    </row>
    <row r="694" spans="1:11">
      <c r="A694" s="165">
        <v>40098.115555555552</v>
      </c>
      <c r="B694" s="166">
        <v>60.032001495361328</v>
      </c>
      <c r="C694" s="167">
        <v>3704.44873046875</v>
      </c>
      <c r="D694" s="146">
        <v>350</v>
      </c>
      <c r="E694" s="146">
        <v>245.03892517089844</v>
      </c>
      <c r="F694" s="146">
        <v>16</v>
      </c>
      <c r="G694" s="146">
        <v>344</v>
      </c>
      <c r="H694" s="146">
        <v>10</v>
      </c>
      <c r="I694" s="146">
        <v>0</v>
      </c>
      <c r="J694" s="146">
        <v>-103</v>
      </c>
      <c r="K694" s="146">
        <v>7727.04</v>
      </c>
    </row>
    <row r="695" spans="1:11">
      <c r="A695" s="165">
        <v>40098.115590277775</v>
      </c>
      <c r="B695" s="166">
        <v>60.037998199462891</v>
      </c>
      <c r="C695" s="167">
        <v>3703.61962890625</v>
      </c>
      <c r="D695" s="146">
        <v>350</v>
      </c>
      <c r="E695" s="146">
        <v>245.03892517089844</v>
      </c>
      <c r="F695" s="146">
        <v>16</v>
      </c>
      <c r="G695" s="146">
        <v>344.5</v>
      </c>
      <c r="H695" s="146">
        <v>10</v>
      </c>
      <c r="I695" s="146">
        <v>0</v>
      </c>
      <c r="J695" s="146">
        <v>-103</v>
      </c>
      <c r="K695" s="146">
        <v>7727.37</v>
      </c>
    </row>
    <row r="696" spans="1:11">
      <c r="A696" s="165">
        <v>40098.115624999999</v>
      </c>
      <c r="B696" s="166">
        <v>60.043998718261719</v>
      </c>
      <c r="C696" s="167">
        <v>3702.79541015625</v>
      </c>
      <c r="D696" s="146">
        <v>350</v>
      </c>
      <c r="E696" s="146">
        <v>245.03892517089844</v>
      </c>
      <c r="F696" s="146">
        <v>16</v>
      </c>
      <c r="G696" s="146">
        <v>345</v>
      </c>
      <c r="H696" s="146">
        <v>10</v>
      </c>
      <c r="I696" s="146">
        <v>0</v>
      </c>
      <c r="J696" s="146">
        <v>-103</v>
      </c>
      <c r="K696" s="146">
        <v>7727.7</v>
      </c>
    </row>
    <row r="697" spans="1:11">
      <c r="A697" s="165">
        <v>40098.115659722222</v>
      </c>
      <c r="B697" s="166">
        <v>60.041999816894531</v>
      </c>
      <c r="C697" s="167">
        <v>3697.38037109375</v>
      </c>
      <c r="D697" s="146">
        <v>350</v>
      </c>
      <c r="E697" s="146">
        <v>245.03892517089844</v>
      </c>
      <c r="F697" s="146">
        <v>16</v>
      </c>
      <c r="G697" s="146">
        <v>345.5</v>
      </c>
      <c r="H697" s="146">
        <v>10</v>
      </c>
      <c r="I697" s="146">
        <v>0</v>
      </c>
      <c r="J697" s="146">
        <v>-103</v>
      </c>
      <c r="K697" s="146">
        <v>7728.03</v>
      </c>
    </row>
    <row r="698" spans="1:11">
      <c r="A698" s="165">
        <v>40098.115694444445</v>
      </c>
      <c r="B698" s="166">
        <v>60.040000915527344</v>
      </c>
      <c r="C698" s="167">
        <v>3696.24951171875</v>
      </c>
      <c r="D698" s="146">
        <v>350</v>
      </c>
      <c r="E698" s="146">
        <v>245.03892517089844</v>
      </c>
      <c r="F698" s="146">
        <v>16</v>
      </c>
      <c r="G698" s="146">
        <v>346</v>
      </c>
      <c r="H698" s="146">
        <v>10</v>
      </c>
      <c r="I698" s="146">
        <v>0</v>
      </c>
      <c r="J698" s="146">
        <v>-103</v>
      </c>
      <c r="K698" s="146">
        <v>7728.36</v>
      </c>
    </row>
    <row r="699" spans="1:11">
      <c r="A699" s="165">
        <v>40098.115729166668</v>
      </c>
      <c r="B699" s="166">
        <v>60.040000915527344</v>
      </c>
      <c r="C699" s="167">
        <v>3693.51806640625</v>
      </c>
      <c r="D699" s="146">
        <v>350</v>
      </c>
      <c r="E699" s="146">
        <v>223.60568237304687</v>
      </c>
      <c r="F699" s="146">
        <v>16</v>
      </c>
      <c r="G699" s="146">
        <v>346.5</v>
      </c>
      <c r="H699" s="146">
        <v>10</v>
      </c>
      <c r="I699" s="146">
        <v>0</v>
      </c>
      <c r="J699" s="146">
        <v>-103</v>
      </c>
      <c r="K699" s="146">
        <v>7728.69</v>
      </c>
    </row>
    <row r="700" spans="1:11">
      <c r="A700" s="165">
        <v>40098.115763888891</v>
      </c>
      <c r="B700" s="166">
        <v>60.042999267578125</v>
      </c>
      <c r="C700" s="167">
        <v>3693.5771484375</v>
      </c>
      <c r="D700" s="146">
        <v>350</v>
      </c>
      <c r="E700" s="146">
        <v>223.60568237304687</v>
      </c>
      <c r="F700" s="146">
        <v>16</v>
      </c>
      <c r="G700" s="146">
        <v>347</v>
      </c>
      <c r="H700" s="146">
        <v>10</v>
      </c>
      <c r="I700" s="146">
        <v>0</v>
      </c>
      <c r="J700" s="146">
        <v>-103</v>
      </c>
      <c r="K700" s="146">
        <v>7729.02</v>
      </c>
    </row>
    <row r="701" spans="1:11">
      <c r="A701" s="165">
        <v>40098.115798611114</v>
      </c>
      <c r="B701" s="166">
        <v>60.041000366210938</v>
      </c>
      <c r="C701" s="167">
        <v>3695.185546875</v>
      </c>
      <c r="D701" s="146">
        <v>350</v>
      </c>
      <c r="E701" s="146">
        <v>223.60568237304687</v>
      </c>
      <c r="F701" s="146">
        <v>16</v>
      </c>
      <c r="G701" s="146">
        <v>347.5</v>
      </c>
      <c r="H701" s="146">
        <v>10</v>
      </c>
      <c r="I701" s="146">
        <v>0</v>
      </c>
      <c r="J701" s="146">
        <v>-103</v>
      </c>
      <c r="K701" s="146">
        <v>7729.35</v>
      </c>
    </row>
    <row r="702" spans="1:11">
      <c r="A702" s="165">
        <v>40098.115833333337</v>
      </c>
      <c r="B702" s="166">
        <v>60.037998199462891</v>
      </c>
      <c r="C702" s="167">
        <v>3693.7861328125</v>
      </c>
      <c r="D702" s="146">
        <v>350</v>
      </c>
      <c r="E702" s="146">
        <v>223.60568237304687</v>
      </c>
      <c r="F702" s="146">
        <v>16</v>
      </c>
      <c r="G702" s="146">
        <v>348</v>
      </c>
      <c r="H702" s="146">
        <v>10</v>
      </c>
      <c r="I702" s="146">
        <v>0</v>
      </c>
      <c r="J702" s="146">
        <v>-103</v>
      </c>
      <c r="K702" s="146">
        <v>7729.68</v>
      </c>
    </row>
    <row r="703" spans="1:11">
      <c r="A703" s="165">
        <v>40098.115868055553</v>
      </c>
      <c r="B703" s="166">
        <v>60.042999267578125</v>
      </c>
      <c r="C703" s="167">
        <v>3694.92626953125</v>
      </c>
      <c r="D703" s="146">
        <v>350</v>
      </c>
      <c r="E703" s="146">
        <v>223.60568237304687</v>
      </c>
      <c r="F703" s="146">
        <v>16</v>
      </c>
      <c r="G703" s="146">
        <v>348.5</v>
      </c>
      <c r="H703" s="146">
        <v>10</v>
      </c>
      <c r="I703" s="146">
        <v>0</v>
      </c>
      <c r="J703" s="146">
        <v>-103</v>
      </c>
      <c r="K703" s="146">
        <v>7730.01</v>
      </c>
    </row>
    <row r="704" spans="1:11">
      <c r="A704" s="165">
        <v>40098.115902777776</v>
      </c>
      <c r="B704" s="166">
        <v>60.041999816894531</v>
      </c>
      <c r="C704" s="167">
        <v>3694.937744140625</v>
      </c>
      <c r="D704" s="146">
        <v>350</v>
      </c>
      <c r="E704" s="146">
        <v>231.11935424804687</v>
      </c>
      <c r="F704" s="146">
        <v>16</v>
      </c>
      <c r="G704" s="146">
        <v>349</v>
      </c>
      <c r="H704" s="146">
        <v>10</v>
      </c>
      <c r="I704" s="146">
        <v>0</v>
      </c>
      <c r="J704" s="146">
        <v>-103</v>
      </c>
      <c r="K704" s="146">
        <v>7730.34</v>
      </c>
    </row>
    <row r="705" spans="1:11">
      <c r="A705" s="165">
        <v>40098.115937499999</v>
      </c>
      <c r="B705" s="166">
        <v>60.035999298095703</v>
      </c>
      <c r="C705" s="167">
        <v>3691.330078125</v>
      </c>
      <c r="D705" s="146">
        <v>350</v>
      </c>
      <c r="E705" s="146">
        <v>231.11935424804687</v>
      </c>
      <c r="F705" s="146">
        <v>16</v>
      </c>
      <c r="G705" s="146">
        <v>349.5</v>
      </c>
      <c r="H705" s="146">
        <v>10</v>
      </c>
      <c r="I705" s="146">
        <v>0</v>
      </c>
      <c r="J705" s="146">
        <v>-103</v>
      </c>
      <c r="K705" s="146">
        <v>7730.67</v>
      </c>
    </row>
    <row r="706" spans="1:11">
      <c r="A706" s="165">
        <v>40098.115972222222</v>
      </c>
      <c r="B706" s="166">
        <v>60.041000366210938</v>
      </c>
      <c r="C706" s="167">
        <v>3692.686279296875</v>
      </c>
      <c r="D706" s="146">
        <v>350</v>
      </c>
      <c r="E706" s="146">
        <v>231.11935424804687</v>
      </c>
      <c r="F706" s="146">
        <v>16</v>
      </c>
      <c r="G706" s="146">
        <v>350</v>
      </c>
      <c r="H706" s="146">
        <v>10</v>
      </c>
      <c r="I706" s="146">
        <v>0</v>
      </c>
      <c r="J706" s="146">
        <v>-103</v>
      </c>
      <c r="K706" s="146">
        <v>7731</v>
      </c>
    </row>
    <row r="707" spans="1:11">
      <c r="A707" s="165">
        <v>40098.116006944445</v>
      </c>
      <c r="B707" s="166">
        <v>60.041999816894531</v>
      </c>
      <c r="C707" s="167">
        <v>3693.39013671875</v>
      </c>
      <c r="D707" s="146">
        <v>350</v>
      </c>
      <c r="E707" s="146">
        <v>231.11935424804687</v>
      </c>
      <c r="F707" s="146">
        <v>16</v>
      </c>
      <c r="G707" s="146">
        <v>350.5</v>
      </c>
      <c r="H707" s="146">
        <v>10</v>
      </c>
      <c r="I707" s="146">
        <v>0</v>
      </c>
      <c r="J707" s="146">
        <v>-103</v>
      </c>
      <c r="K707" s="146">
        <v>7731.33</v>
      </c>
    </row>
    <row r="708" spans="1:11">
      <c r="A708" s="165">
        <v>40098.116041666668</v>
      </c>
      <c r="B708" s="166">
        <v>60.042999267578125</v>
      </c>
      <c r="C708" s="167">
        <v>3692.35693359375</v>
      </c>
      <c r="D708" s="146">
        <v>350</v>
      </c>
      <c r="E708" s="146">
        <v>231.11935424804687</v>
      </c>
      <c r="F708" s="146">
        <v>16</v>
      </c>
      <c r="G708" s="146">
        <v>351</v>
      </c>
      <c r="H708" s="146">
        <v>10</v>
      </c>
      <c r="I708" s="146">
        <v>0</v>
      </c>
      <c r="J708" s="146">
        <v>-103</v>
      </c>
      <c r="K708" s="146">
        <v>7731.66</v>
      </c>
    </row>
    <row r="709" spans="1:11">
      <c r="A709" s="165">
        <v>40098.116076388891</v>
      </c>
      <c r="B709" s="166">
        <v>60.035999298095703</v>
      </c>
      <c r="C709" s="167">
        <v>3690.836181640625</v>
      </c>
      <c r="D709" s="146">
        <v>350</v>
      </c>
      <c r="E709" s="146">
        <v>237.20664978027344</v>
      </c>
      <c r="F709" s="146">
        <v>16</v>
      </c>
      <c r="G709" s="146">
        <v>351.5</v>
      </c>
      <c r="H709" s="146">
        <v>10</v>
      </c>
      <c r="I709" s="146">
        <v>0</v>
      </c>
      <c r="J709" s="146">
        <v>-103</v>
      </c>
      <c r="K709" s="146">
        <v>7731.99</v>
      </c>
    </row>
    <row r="710" spans="1:11">
      <c r="A710" s="165">
        <v>40098.116111111114</v>
      </c>
      <c r="B710" s="166">
        <v>60.03900146484375</v>
      </c>
      <c r="C710" s="167">
        <v>3692.042236328125</v>
      </c>
      <c r="D710" s="146">
        <v>350</v>
      </c>
      <c r="E710" s="146">
        <v>237.20664978027344</v>
      </c>
      <c r="F710" s="146">
        <v>16</v>
      </c>
      <c r="G710" s="146">
        <v>352</v>
      </c>
      <c r="H710" s="146">
        <v>10</v>
      </c>
      <c r="I710" s="146">
        <v>0</v>
      </c>
      <c r="J710" s="146">
        <v>-103</v>
      </c>
      <c r="K710" s="146">
        <v>7732.32</v>
      </c>
    </row>
    <row r="711" spans="1:11">
      <c r="A711" s="165">
        <v>40098.11614583333</v>
      </c>
      <c r="B711" s="166">
        <v>60.036998748779297</v>
      </c>
      <c r="C711" s="167">
        <v>3694.1171875</v>
      </c>
      <c r="D711" s="146">
        <v>350</v>
      </c>
      <c r="E711" s="146">
        <v>237.20664978027344</v>
      </c>
      <c r="F711" s="146">
        <v>16</v>
      </c>
      <c r="G711" s="146">
        <v>352.5</v>
      </c>
      <c r="H711" s="146">
        <v>10</v>
      </c>
      <c r="I711" s="146">
        <v>0</v>
      </c>
      <c r="J711" s="146">
        <v>-103</v>
      </c>
      <c r="K711" s="146">
        <v>7732.65</v>
      </c>
    </row>
    <row r="712" spans="1:11">
      <c r="A712" s="165">
        <v>40098.116180555553</v>
      </c>
      <c r="B712" s="166">
        <v>60.034999847412109</v>
      </c>
      <c r="C712" s="167">
        <v>3695.25830078125</v>
      </c>
      <c r="D712" s="146">
        <v>350</v>
      </c>
      <c r="E712" s="146">
        <v>237.20664978027344</v>
      </c>
      <c r="F712" s="146">
        <v>16</v>
      </c>
      <c r="G712" s="146">
        <v>353</v>
      </c>
      <c r="H712" s="146">
        <v>10</v>
      </c>
      <c r="I712" s="146">
        <v>0</v>
      </c>
      <c r="J712" s="146">
        <v>-103</v>
      </c>
      <c r="K712" s="146">
        <v>7732.98</v>
      </c>
    </row>
    <row r="713" spans="1:11">
      <c r="A713" s="165">
        <v>40098.116215277776</v>
      </c>
      <c r="B713" s="166">
        <v>60.034999847412109</v>
      </c>
      <c r="C713" s="167">
        <v>3695.94921875</v>
      </c>
      <c r="D713" s="146">
        <v>350</v>
      </c>
      <c r="E713" s="146">
        <v>237.20664978027344</v>
      </c>
      <c r="F713" s="146">
        <v>16</v>
      </c>
      <c r="G713" s="146">
        <v>353.5</v>
      </c>
      <c r="H713" s="146">
        <v>10</v>
      </c>
      <c r="I713" s="146">
        <v>0</v>
      </c>
      <c r="J713" s="146">
        <v>-103</v>
      </c>
      <c r="K713" s="146">
        <v>7733.31</v>
      </c>
    </row>
    <row r="714" spans="1:11">
      <c r="A714" s="165">
        <v>40098.116249999999</v>
      </c>
      <c r="B714" s="166">
        <v>60.035999298095703</v>
      </c>
      <c r="C714" s="167">
        <v>3695.4912109375</v>
      </c>
      <c r="D714" s="146">
        <v>350</v>
      </c>
      <c r="E714" s="146">
        <v>240.51637268066406</v>
      </c>
      <c r="F714" s="146">
        <v>16</v>
      </c>
      <c r="G714" s="146">
        <v>354</v>
      </c>
      <c r="H714" s="146">
        <v>10</v>
      </c>
      <c r="I714" s="146">
        <v>0</v>
      </c>
      <c r="J714" s="146">
        <v>-103</v>
      </c>
      <c r="K714" s="146">
        <v>7733.64</v>
      </c>
    </row>
    <row r="715" spans="1:11">
      <c r="A715" s="165">
        <v>40098.116284722222</v>
      </c>
      <c r="B715" s="166">
        <v>60.029998779296875</v>
      </c>
      <c r="C715" s="167">
        <v>3696.486328125</v>
      </c>
      <c r="D715" s="146">
        <v>350</v>
      </c>
      <c r="E715" s="146">
        <v>240.51637268066406</v>
      </c>
      <c r="F715" s="146">
        <v>16</v>
      </c>
      <c r="G715" s="146">
        <v>354.5</v>
      </c>
      <c r="H715" s="146">
        <v>10</v>
      </c>
      <c r="I715" s="146">
        <v>0</v>
      </c>
      <c r="J715" s="146">
        <v>-103</v>
      </c>
      <c r="K715" s="146">
        <v>7733.97</v>
      </c>
    </row>
    <row r="716" spans="1:11">
      <c r="A716" s="165">
        <v>40098.116319444445</v>
      </c>
      <c r="B716" s="166">
        <v>60.029998779296875</v>
      </c>
      <c r="C716" s="167">
        <v>3697.335693359375</v>
      </c>
      <c r="D716" s="146">
        <v>350</v>
      </c>
      <c r="E716" s="146">
        <v>240.51637268066406</v>
      </c>
      <c r="F716" s="146">
        <v>16</v>
      </c>
      <c r="G716" s="146">
        <v>355</v>
      </c>
      <c r="H716" s="146">
        <v>10</v>
      </c>
      <c r="I716" s="146">
        <v>0</v>
      </c>
      <c r="J716" s="146">
        <v>-103</v>
      </c>
      <c r="K716" s="146">
        <v>7734.3</v>
      </c>
    </row>
    <row r="717" spans="1:11">
      <c r="A717" s="165">
        <v>40098.116354166668</v>
      </c>
      <c r="B717" s="166">
        <v>60.030998229980469</v>
      </c>
      <c r="C717" s="167">
        <v>3699.35693359375</v>
      </c>
      <c r="D717" s="146">
        <v>350</v>
      </c>
      <c r="E717" s="146">
        <v>240.51637268066406</v>
      </c>
      <c r="F717" s="146">
        <v>16</v>
      </c>
      <c r="G717" s="146">
        <v>355.5</v>
      </c>
      <c r="H717" s="146">
        <v>10</v>
      </c>
      <c r="I717" s="146">
        <v>0</v>
      </c>
      <c r="J717" s="146">
        <v>-103</v>
      </c>
      <c r="K717" s="146">
        <v>7734.63</v>
      </c>
    </row>
    <row r="718" spans="1:11">
      <c r="A718" s="165">
        <v>40098.116388888891</v>
      </c>
      <c r="B718" s="166">
        <v>60.032001495361328</v>
      </c>
      <c r="C718" s="167">
        <v>3699.251220703125</v>
      </c>
      <c r="D718" s="146">
        <v>350</v>
      </c>
      <c r="E718" s="146">
        <v>240.51637268066406</v>
      </c>
      <c r="F718" s="146">
        <v>16</v>
      </c>
      <c r="G718" s="146">
        <v>356</v>
      </c>
      <c r="H718" s="146">
        <v>10</v>
      </c>
      <c r="I718" s="146">
        <v>0</v>
      </c>
      <c r="J718" s="146">
        <v>-103</v>
      </c>
      <c r="K718" s="146">
        <v>7734.96</v>
      </c>
    </row>
    <row r="719" spans="1:11">
      <c r="A719" s="165">
        <v>40098.116423611114</v>
      </c>
      <c r="B719" s="166">
        <v>60.030998229980469</v>
      </c>
      <c r="C719" s="167">
        <v>3699.105224609375</v>
      </c>
      <c r="D719" s="146">
        <v>350</v>
      </c>
      <c r="E719" s="146">
        <v>237.56605529785156</v>
      </c>
      <c r="F719" s="146">
        <v>16</v>
      </c>
      <c r="G719" s="146">
        <v>356.5</v>
      </c>
      <c r="H719" s="146">
        <v>10</v>
      </c>
      <c r="I719" s="146">
        <v>0</v>
      </c>
      <c r="J719" s="146">
        <v>-103</v>
      </c>
      <c r="K719" s="146">
        <v>7735.29</v>
      </c>
    </row>
    <row r="720" spans="1:11">
      <c r="A720" s="165">
        <v>40098.11645833333</v>
      </c>
      <c r="B720" s="166">
        <v>60.032001495361328</v>
      </c>
      <c r="C720" s="167">
        <v>3699.12646484375</v>
      </c>
      <c r="D720" s="146">
        <v>350</v>
      </c>
      <c r="E720" s="146">
        <v>237.56605529785156</v>
      </c>
      <c r="F720" s="146">
        <v>16</v>
      </c>
      <c r="G720" s="146">
        <v>357</v>
      </c>
      <c r="H720" s="146">
        <v>10</v>
      </c>
      <c r="I720" s="146">
        <v>0</v>
      </c>
      <c r="J720" s="146">
        <v>-103</v>
      </c>
      <c r="K720" s="146">
        <v>7735.62</v>
      </c>
    </row>
    <row r="721" spans="1:11">
      <c r="A721" s="165">
        <v>40098.116493055553</v>
      </c>
      <c r="B721" s="166">
        <v>60.032001495361328</v>
      </c>
      <c r="C721" s="167">
        <v>3698.135986328125</v>
      </c>
      <c r="D721" s="146">
        <v>350</v>
      </c>
      <c r="E721" s="146">
        <v>237.56605529785156</v>
      </c>
      <c r="F721" s="146">
        <v>16</v>
      </c>
      <c r="G721" s="146">
        <v>357.5</v>
      </c>
      <c r="H721" s="146">
        <v>10</v>
      </c>
      <c r="I721" s="146">
        <v>0</v>
      </c>
      <c r="J721" s="146">
        <v>-103</v>
      </c>
      <c r="K721" s="146">
        <v>7735.95</v>
      </c>
    </row>
    <row r="722" spans="1:11">
      <c r="A722" s="165">
        <v>40098.116527777776</v>
      </c>
      <c r="B722" s="166">
        <v>60.036998748779297</v>
      </c>
      <c r="C722" s="167">
        <v>3698.27734375</v>
      </c>
      <c r="D722" s="146">
        <v>350</v>
      </c>
      <c r="E722" s="146">
        <v>237.56605529785156</v>
      </c>
      <c r="F722" s="146">
        <v>16</v>
      </c>
      <c r="G722" s="146">
        <v>358</v>
      </c>
      <c r="H722" s="146">
        <v>10</v>
      </c>
      <c r="I722" s="146">
        <v>0</v>
      </c>
      <c r="J722" s="146">
        <v>-103</v>
      </c>
      <c r="K722" s="146">
        <v>7736.28</v>
      </c>
    </row>
    <row r="723" spans="1:11">
      <c r="A723" s="165">
        <v>40098.116562499999</v>
      </c>
      <c r="B723" s="166">
        <v>60.040000915527344</v>
      </c>
      <c r="C723" s="167">
        <v>3695.9404296875</v>
      </c>
      <c r="D723" s="146">
        <v>350</v>
      </c>
      <c r="E723" s="146">
        <v>237.56605529785156</v>
      </c>
      <c r="F723" s="146">
        <v>16</v>
      </c>
      <c r="G723" s="146">
        <v>358.5</v>
      </c>
      <c r="H723" s="146">
        <v>10</v>
      </c>
      <c r="I723" s="146">
        <v>0</v>
      </c>
      <c r="J723" s="146">
        <v>-103</v>
      </c>
      <c r="K723" s="146">
        <v>7736.61</v>
      </c>
    </row>
    <row r="724" spans="1:11">
      <c r="A724" s="165">
        <v>40098.116597222222</v>
      </c>
      <c r="B724" s="166">
        <v>60.041999816894531</v>
      </c>
      <c r="C724" s="167">
        <v>3693.73583984375</v>
      </c>
      <c r="D724" s="146">
        <v>350</v>
      </c>
      <c r="E724" s="146">
        <v>231.5814208984375</v>
      </c>
      <c r="F724" s="146">
        <v>16</v>
      </c>
      <c r="G724" s="146">
        <v>359</v>
      </c>
      <c r="H724" s="146">
        <v>10</v>
      </c>
      <c r="I724" s="146">
        <v>0</v>
      </c>
      <c r="J724" s="146">
        <v>-103</v>
      </c>
      <c r="K724" s="146">
        <v>7736.94</v>
      </c>
    </row>
    <row r="725" spans="1:11">
      <c r="A725" s="165">
        <v>40098.116631944446</v>
      </c>
      <c r="B725" s="166">
        <v>60.035999298095703</v>
      </c>
      <c r="C725" s="167">
        <v>3691.758544921875</v>
      </c>
      <c r="D725" s="146">
        <v>350</v>
      </c>
      <c r="E725" s="146">
        <v>231.5814208984375</v>
      </c>
      <c r="F725" s="146">
        <v>16</v>
      </c>
      <c r="G725" s="146">
        <v>359.5</v>
      </c>
      <c r="H725" s="146">
        <v>10</v>
      </c>
      <c r="I725" s="146">
        <v>0</v>
      </c>
      <c r="J725" s="146">
        <v>-103</v>
      </c>
      <c r="K725" s="146">
        <v>7737.27</v>
      </c>
    </row>
    <row r="726" spans="1:11">
      <c r="A726" s="165">
        <v>40098.116666666669</v>
      </c>
      <c r="B726" s="166">
        <v>60.041000366210938</v>
      </c>
      <c r="C726" s="167">
        <v>3691.9189453125</v>
      </c>
      <c r="D726" s="146">
        <v>350</v>
      </c>
      <c r="E726" s="146">
        <v>231.5814208984375</v>
      </c>
      <c r="F726" s="146">
        <v>16</v>
      </c>
      <c r="G726" s="146">
        <v>360</v>
      </c>
      <c r="H726" s="146">
        <v>10</v>
      </c>
      <c r="I726" s="146">
        <v>0</v>
      </c>
      <c r="J726" s="146">
        <v>-103</v>
      </c>
      <c r="K726" s="146">
        <v>7737.6</v>
      </c>
    </row>
    <row r="727" spans="1:11">
      <c r="A727" s="165">
        <v>40098.116701388892</v>
      </c>
      <c r="B727" s="166">
        <v>60.040000915527344</v>
      </c>
      <c r="C727" s="167">
        <v>3691.58154296875</v>
      </c>
      <c r="D727" s="146">
        <v>350</v>
      </c>
      <c r="E727" s="146">
        <v>231.5814208984375</v>
      </c>
      <c r="F727" s="146">
        <v>16</v>
      </c>
      <c r="G727" s="146">
        <v>360.5</v>
      </c>
      <c r="H727" s="146">
        <v>10</v>
      </c>
      <c r="I727" s="146">
        <v>0</v>
      </c>
      <c r="J727" s="146">
        <v>-103</v>
      </c>
      <c r="K727" s="146">
        <v>7737.93</v>
      </c>
    </row>
    <row r="728" spans="1:11">
      <c r="A728" s="165">
        <v>40098.116736111115</v>
      </c>
      <c r="B728" s="166">
        <v>60.035999298095703</v>
      </c>
      <c r="C728" s="167">
        <v>3692.37353515625</v>
      </c>
      <c r="D728" s="146">
        <v>350</v>
      </c>
      <c r="E728" s="146">
        <v>231.5814208984375</v>
      </c>
      <c r="F728" s="146">
        <v>16</v>
      </c>
      <c r="G728" s="146">
        <v>361</v>
      </c>
      <c r="H728" s="146">
        <v>10</v>
      </c>
      <c r="I728" s="146">
        <v>0</v>
      </c>
      <c r="J728" s="146">
        <v>-103</v>
      </c>
      <c r="K728" s="146">
        <v>7738.26</v>
      </c>
    </row>
    <row r="729" spans="1:11">
      <c r="A729" s="165">
        <v>40098.116770833331</v>
      </c>
      <c r="B729" s="166">
        <v>60.037998199462891</v>
      </c>
      <c r="C729" s="167">
        <v>3694.710205078125</v>
      </c>
      <c r="D729" s="146">
        <v>350</v>
      </c>
      <c r="E729" s="146">
        <v>235.85084533691406</v>
      </c>
      <c r="F729" s="146">
        <v>16</v>
      </c>
      <c r="G729" s="146">
        <v>361.5</v>
      </c>
      <c r="H729" s="146">
        <v>10</v>
      </c>
      <c r="I729" s="146">
        <v>0</v>
      </c>
      <c r="J729" s="146">
        <v>-103</v>
      </c>
      <c r="K729" s="146">
        <v>7738.59</v>
      </c>
    </row>
    <row r="730" spans="1:11">
      <c r="A730" s="165">
        <v>40098.116805555554</v>
      </c>
      <c r="B730" s="166">
        <v>60.041000366210938</v>
      </c>
      <c r="C730" s="167">
        <v>3694.331298828125</v>
      </c>
      <c r="D730" s="146">
        <v>350</v>
      </c>
      <c r="E730" s="146">
        <v>235.85084533691406</v>
      </c>
      <c r="F730" s="146">
        <v>16</v>
      </c>
      <c r="G730" s="146">
        <v>362</v>
      </c>
      <c r="H730" s="146">
        <v>10</v>
      </c>
      <c r="I730" s="146">
        <v>0</v>
      </c>
      <c r="J730" s="146">
        <v>-103</v>
      </c>
      <c r="K730" s="146">
        <v>7738.92</v>
      </c>
    </row>
    <row r="731" spans="1:11">
      <c r="A731" s="165">
        <v>40098.116840277777</v>
      </c>
      <c r="B731" s="166">
        <v>60.040000915527344</v>
      </c>
      <c r="C731" s="167">
        <v>3693.6171875</v>
      </c>
      <c r="D731" s="146">
        <v>350</v>
      </c>
      <c r="E731" s="146">
        <v>235.85084533691406</v>
      </c>
      <c r="F731" s="146">
        <v>16</v>
      </c>
      <c r="G731" s="146">
        <v>362.5</v>
      </c>
      <c r="H731" s="146">
        <v>10</v>
      </c>
      <c r="I731" s="146">
        <v>0</v>
      </c>
      <c r="J731" s="146">
        <v>-103</v>
      </c>
      <c r="K731" s="146">
        <v>7739.25</v>
      </c>
    </row>
    <row r="732" spans="1:11">
      <c r="A732" s="165">
        <v>40098.116875</v>
      </c>
      <c r="B732" s="166">
        <v>60.033000946044922</v>
      </c>
      <c r="C732" s="167">
        <v>3694.323974609375</v>
      </c>
      <c r="D732" s="146">
        <v>350</v>
      </c>
      <c r="E732" s="146">
        <v>235.85084533691406</v>
      </c>
      <c r="F732" s="146">
        <v>16</v>
      </c>
      <c r="G732" s="146">
        <v>363</v>
      </c>
      <c r="H732" s="146">
        <v>10</v>
      </c>
      <c r="I732" s="146">
        <v>0</v>
      </c>
      <c r="J732" s="146">
        <v>-103</v>
      </c>
      <c r="K732" s="146">
        <v>7739.58</v>
      </c>
    </row>
    <row r="733" spans="1:11">
      <c r="A733" s="165">
        <v>40098.116909722223</v>
      </c>
      <c r="B733" s="166">
        <v>60.034000396728516</v>
      </c>
      <c r="C733" s="167">
        <v>3694.660400390625</v>
      </c>
      <c r="D733" s="146">
        <v>350</v>
      </c>
      <c r="E733" s="146">
        <v>235.85084533691406</v>
      </c>
      <c r="F733" s="146">
        <v>16</v>
      </c>
      <c r="G733" s="146">
        <v>363.5</v>
      </c>
      <c r="H733" s="146">
        <v>10</v>
      </c>
      <c r="I733" s="146">
        <v>0</v>
      </c>
      <c r="J733" s="146">
        <v>-103</v>
      </c>
      <c r="K733" s="146">
        <v>7739.91</v>
      </c>
    </row>
    <row r="734" spans="1:11">
      <c r="A734" s="165">
        <v>40098.116944444446</v>
      </c>
      <c r="B734" s="166">
        <v>60.040000915527344</v>
      </c>
      <c r="C734" s="167">
        <v>3693.74755859375</v>
      </c>
      <c r="D734" s="146">
        <v>350</v>
      </c>
      <c r="E734" s="146">
        <v>233.55998229980469</v>
      </c>
      <c r="F734" s="146">
        <v>16</v>
      </c>
      <c r="G734" s="146">
        <v>364</v>
      </c>
      <c r="H734" s="146">
        <v>10</v>
      </c>
      <c r="I734" s="146">
        <v>0</v>
      </c>
      <c r="J734" s="146">
        <v>-103</v>
      </c>
      <c r="K734" s="146">
        <v>7740.24</v>
      </c>
    </row>
    <row r="735" spans="1:11">
      <c r="A735" s="165">
        <v>40098.116979166669</v>
      </c>
      <c r="B735" s="166">
        <v>60.041000366210938</v>
      </c>
      <c r="C735" s="167">
        <v>3691.4453125</v>
      </c>
      <c r="D735" s="146">
        <v>350</v>
      </c>
      <c r="E735" s="146">
        <v>233.55998229980469</v>
      </c>
      <c r="F735" s="146">
        <v>16</v>
      </c>
      <c r="G735" s="146">
        <v>364.5</v>
      </c>
      <c r="H735" s="146">
        <v>10</v>
      </c>
      <c r="I735" s="146">
        <v>0</v>
      </c>
      <c r="J735" s="146">
        <v>-103</v>
      </c>
      <c r="K735" s="146">
        <v>7740.57</v>
      </c>
    </row>
    <row r="736" spans="1:11">
      <c r="A736" s="165">
        <v>40098.117013888892</v>
      </c>
      <c r="B736" s="166">
        <v>60.036998748779297</v>
      </c>
      <c r="C736" s="167">
        <v>3691.01171875</v>
      </c>
      <c r="D736" s="146">
        <v>350</v>
      </c>
      <c r="E736" s="146">
        <v>233.55998229980469</v>
      </c>
      <c r="F736" s="146">
        <v>16</v>
      </c>
      <c r="G736" s="146">
        <v>365</v>
      </c>
      <c r="H736" s="146">
        <v>10</v>
      </c>
      <c r="I736" s="146">
        <v>0</v>
      </c>
      <c r="J736" s="146">
        <v>-103</v>
      </c>
      <c r="K736" s="146">
        <v>7740.9</v>
      </c>
    </row>
    <row r="737" spans="1:11">
      <c r="A737" s="165">
        <v>40098.117048611108</v>
      </c>
      <c r="B737" s="166">
        <v>60.035999298095703</v>
      </c>
      <c r="C737" s="167">
        <v>3693.07666015625</v>
      </c>
      <c r="D737" s="146">
        <v>350</v>
      </c>
      <c r="E737" s="146">
        <v>233.55998229980469</v>
      </c>
      <c r="F737" s="146">
        <v>16</v>
      </c>
      <c r="G737" s="146">
        <v>365.5</v>
      </c>
      <c r="H737" s="146">
        <v>10</v>
      </c>
      <c r="I737" s="146">
        <v>0</v>
      </c>
      <c r="J737" s="146">
        <v>-103</v>
      </c>
      <c r="K737" s="146">
        <v>7741.23</v>
      </c>
    </row>
    <row r="738" spans="1:11">
      <c r="A738" s="165">
        <v>40098.117083333331</v>
      </c>
      <c r="B738" s="166">
        <v>60.037998199462891</v>
      </c>
      <c r="C738" s="167">
        <v>3693.72705078125</v>
      </c>
      <c r="D738" s="146">
        <v>350</v>
      </c>
      <c r="E738" s="146">
        <v>233.55998229980469</v>
      </c>
      <c r="F738" s="146">
        <v>16</v>
      </c>
      <c r="G738" s="146">
        <v>366</v>
      </c>
      <c r="H738" s="146">
        <v>10</v>
      </c>
      <c r="I738" s="146">
        <v>0</v>
      </c>
      <c r="J738" s="146">
        <v>-103</v>
      </c>
      <c r="K738" s="146">
        <v>7741.56</v>
      </c>
    </row>
    <row r="739" spans="1:11">
      <c r="A739" s="165">
        <v>40098.117118055554</v>
      </c>
      <c r="B739" s="166">
        <v>60.03900146484375</v>
      </c>
      <c r="C739" s="167">
        <v>3692.640625</v>
      </c>
      <c r="D739" s="146">
        <v>350</v>
      </c>
      <c r="E739" s="146">
        <v>219.00999450683594</v>
      </c>
      <c r="F739" s="146">
        <v>16</v>
      </c>
      <c r="G739" s="146">
        <v>366.5</v>
      </c>
      <c r="H739" s="146">
        <v>10</v>
      </c>
      <c r="I739" s="146">
        <v>0</v>
      </c>
      <c r="J739" s="146">
        <v>-103</v>
      </c>
      <c r="K739" s="146">
        <v>7741.89</v>
      </c>
    </row>
    <row r="740" spans="1:11">
      <c r="A740" s="165">
        <v>40098.117152777777</v>
      </c>
      <c r="B740" s="166">
        <v>60.034000396728516</v>
      </c>
      <c r="C740" s="167">
        <v>3688.159423828125</v>
      </c>
      <c r="D740" s="146">
        <v>350</v>
      </c>
      <c r="E740" s="146">
        <v>219.00999450683594</v>
      </c>
      <c r="F740" s="146">
        <v>16</v>
      </c>
      <c r="G740" s="146">
        <v>367</v>
      </c>
      <c r="H740" s="146">
        <v>10</v>
      </c>
      <c r="I740" s="146">
        <v>0</v>
      </c>
      <c r="J740" s="146">
        <v>-103</v>
      </c>
      <c r="K740" s="146">
        <v>7742.22</v>
      </c>
    </row>
    <row r="741" spans="1:11">
      <c r="A741" s="165">
        <v>40098.1171875</v>
      </c>
      <c r="B741" s="166">
        <v>60.033000946044922</v>
      </c>
      <c r="C741" s="167">
        <v>3688.20849609375</v>
      </c>
      <c r="D741" s="146">
        <v>350</v>
      </c>
      <c r="E741" s="146">
        <v>219.00999450683594</v>
      </c>
      <c r="F741" s="146">
        <v>16</v>
      </c>
      <c r="G741" s="146">
        <v>367.5</v>
      </c>
      <c r="H741" s="146">
        <v>10</v>
      </c>
      <c r="I741" s="146">
        <v>0</v>
      </c>
      <c r="J741" s="146">
        <v>-103</v>
      </c>
      <c r="K741" s="146">
        <v>7742.55</v>
      </c>
    </row>
    <row r="742" spans="1:11">
      <c r="A742" s="165">
        <v>40098.117222222223</v>
      </c>
      <c r="B742" s="166">
        <v>60.034000396728516</v>
      </c>
      <c r="C742" s="167">
        <v>3690.091796875</v>
      </c>
      <c r="D742" s="146">
        <v>350</v>
      </c>
      <c r="E742" s="146">
        <v>219.00999450683594</v>
      </c>
      <c r="F742" s="146">
        <v>16</v>
      </c>
      <c r="G742" s="146">
        <v>368</v>
      </c>
      <c r="H742" s="146">
        <v>10</v>
      </c>
      <c r="I742" s="146">
        <v>0</v>
      </c>
      <c r="J742" s="146">
        <v>-103</v>
      </c>
      <c r="K742" s="146">
        <v>7742.88</v>
      </c>
    </row>
    <row r="743" spans="1:11">
      <c r="A743" s="165">
        <v>40098.117256944446</v>
      </c>
      <c r="B743" s="166">
        <v>60.028999328613281</v>
      </c>
      <c r="C743" s="167">
        <v>3693.32080078125</v>
      </c>
      <c r="D743" s="146">
        <v>350</v>
      </c>
      <c r="E743" s="146">
        <v>219.00999450683594</v>
      </c>
      <c r="F743" s="146">
        <v>16</v>
      </c>
      <c r="G743" s="146">
        <v>368.5</v>
      </c>
      <c r="H743" s="146">
        <v>10</v>
      </c>
      <c r="I743" s="146">
        <v>0</v>
      </c>
      <c r="J743" s="146">
        <v>-103</v>
      </c>
      <c r="K743" s="146">
        <v>7743.21</v>
      </c>
    </row>
    <row r="744" spans="1:11">
      <c r="A744" s="165">
        <v>40098.117291666669</v>
      </c>
      <c r="B744" s="166">
        <v>60.030998229980469</v>
      </c>
      <c r="C744" s="167">
        <v>3694.59326171875</v>
      </c>
      <c r="D744" s="146">
        <v>350</v>
      </c>
      <c r="E744" s="146">
        <v>205.33891296386719</v>
      </c>
      <c r="F744" s="146">
        <v>16</v>
      </c>
      <c r="G744" s="146">
        <v>369</v>
      </c>
      <c r="H744" s="146">
        <v>10</v>
      </c>
      <c r="I744" s="146">
        <v>0</v>
      </c>
      <c r="J744" s="146">
        <v>-103</v>
      </c>
      <c r="K744" s="146">
        <v>7743.54</v>
      </c>
    </row>
    <row r="745" spans="1:11">
      <c r="A745" s="165">
        <v>40098.117326388892</v>
      </c>
      <c r="B745" s="166">
        <v>60.029998779296875</v>
      </c>
      <c r="C745" s="167">
        <v>3694.60888671875</v>
      </c>
      <c r="D745" s="146">
        <v>350</v>
      </c>
      <c r="E745" s="146">
        <v>205.33891296386719</v>
      </c>
      <c r="F745" s="146">
        <v>16</v>
      </c>
      <c r="G745" s="146">
        <v>369.5</v>
      </c>
      <c r="H745" s="146">
        <v>10</v>
      </c>
      <c r="I745" s="146">
        <v>0</v>
      </c>
      <c r="J745" s="146">
        <v>-103</v>
      </c>
      <c r="K745" s="146">
        <v>7743.87</v>
      </c>
    </row>
    <row r="746" spans="1:11">
      <c r="A746" s="165">
        <v>40098.117361111108</v>
      </c>
      <c r="B746" s="166">
        <v>60.0260009765625</v>
      </c>
      <c r="C746" s="167">
        <v>3693.41162109375</v>
      </c>
      <c r="D746" s="146">
        <v>350</v>
      </c>
      <c r="E746" s="146">
        <v>205.33891296386719</v>
      </c>
      <c r="F746" s="146">
        <v>16</v>
      </c>
      <c r="G746" s="146">
        <v>370</v>
      </c>
      <c r="H746" s="146">
        <v>10</v>
      </c>
      <c r="I746" s="146">
        <v>0</v>
      </c>
      <c r="J746" s="146">
        <v>-103</v>
      </c>
      <c r="K746" s="146">
        <v>7744.2</v>
      </c>
    </row>
    <row r="747" spans="1:11">
      <c r="A747" s="165">
        <v>40098.117395833331</v>
      </c>
      <c r="B747" s="166">
        <v>60.021999359130859</v>
      </c>
      <c r="C747" s="167">
        <v>3696.02587890625</v>
      </c>
      <c r="D747" s="146">
        <v>350</v>
      </c>
      <c r="E747" s="146">
        <v>205.33891296386719</v>
      </c>
      <c r="F747" s="146">
        <v>16</v>
      </c>
      <c r="G747" s="146">
        <v>370.5</v>
      </c>
      <c r="H747" s="146">
        <v>10</v>
      </c>
      <c r="I747" s="146">
        <v>0</v>
      </c>
      <c r="J747" s="146">
        <v>-103</v>
      </c>
      <c r="K747" s="146">
        <v>7744.53</v>
      </c>
    </row>
    <row r="748" spans="1:11">
      <c r="A748" s="165">
        <v>40098.117430555554</v>
      </c>
      <c r="B748" s="166">
        <v>60.023998260498047</v>
      </c>
      <c r="C748" s="167">
        <v>3698.01220703125</v>
      </c>
      <c r="D748" s="146">
        <v>350</v>
      </c>
      <c r="E748" s="146">
        <v>205.33891296386719</v>
      </c>
      <c r="F748" s="146">
        <v>16</v>
      </c>
      <c r="G748" s="146">
        <v>371</v>
      </c>
      <c r="H748" s="146">
        <v>10</v>
      </c>
      <c r="I748" s="146">
        <v>0</v>
      </c>
      <c r="J748" s="146">
        <v>-103</v>
      </c>
      <c r="K748" s="146">
        <v>7744.86</v>
      </c>
    </row>
    <row r="749" spans="1:11">
      <c r="A749" s="165">
        <v>40098.117465277777</v>
      </c>
      <c r="B749" s="166">
        <v>60.022998809814453</v>
      </c>
      <c r="C749" s="167">
        <v>3699.414306640625</v>
      </c>
      <c r="D749" s="146">
        <v>350</v>
      </c>
      <c r="E749" s="146">
        <v>236.28535461425781</v>
      </c>
      <c r="F749" s="146">
        <v>16</v>
      </c>
      <c r="G749" s="146">
        <v>371.5</v>
      </c>
      <c r="H749" s="146">
        <v>10</v>
      </c>
      <c r="I749" s="146">
        <v>0</v>
      </c>
      <c r="J749" s="146">
        <v>-103</v>
      </c>
      <c r="K749" s="146">
        <v>7745.19</v>
      </c>
    </row>
    <row r="750" spans="1:11">
      <c r="A750" s="165">
        <v>40098.1175</v>
      </c>
      <c r="B750" s="166">
        <v>60.020999908447266</v>
      </c>
      <c r="C750" s="167">
        <v>3698.93505859375</v>
      </c>
      <c r="D750" s="146">
        <v>350</v>
      </c>
      <c r="E750" s="146">
        <v>236.28535461425781</v>
      </c>
      <c r="F750" s="146">
        <v>16</v>
      </c>
      <c r="G750" s="146">
        <v>372</v>
      </c>
      <c r="H750" s="146">
        <v>10</v>
      </c>
      <c r="I750" s="146">
        <v>0</v>
      </c>
      <c r="J750" s="146">
        <v>-103</v>
      </c>
      <c r="K750" s="146">
        <v>7745.52</v>
      </c>
    </row>
    <row r="751" spans="1:11">
      <c r="A751" s="165">
        <v>40098.117534722223</v>
      </c>
      <c r="B751" s="166">
        <v>60.022998809814453</v>
      </c>
      <c r="C751" s="167">
        <v>3700.544189453125</v>
      </c>
      <c r="D751" s="146">
        <v>350</v>
      </c>
      <c r="E751" s="146">
        <v>236.28535461425781</v>
      </c>
      <c r="F751" s="146">
        <v>16</v>
      </c>
      <c r="G751" s="146">
        <v>372.5</v>
      </c>
      <c r="H751" s="146">
        <v>10</v>
      </c>
      <c r="I751" s="146">
        <v>0</v>
      </c>
      <c r="J751" s="146">
        <v>-103</v>
      </c>
      <c r="K751" s="146">
        <v>7745.85</v>
      </c>
    </row>
    <row r="752" spans="1:11">
      <c r="A752" s="165">
        <v>40098.117569444446</v>
      </c>
      <c r="B752" s="166">
        <v>60.0260009765625</v>
      </c>
      <c r="C752" s="167">
        <v>3700.48583984375</v>
      </c>
      <c r="D752" s="146">
        <v>350</v>
      </c>
      <c r="E752" s="146">
        <v>236.28535461425781</v>
      </c>
      <c r="F752" s="146">
        <v>16</v>
      </c>
      <c r="G752" s="146">
        <v>373</v>
      </c>
      <c r="H752" s="146">
        <v>10</v>
      </c>
      <c r="I752" s="146">
        <v>0</v>
      </c>
      <c r="J752" s="146">
        <v>-103</v>
      </c>
      <c r="K752" s="146">
        <v>7746.18</v>
      </c>
    </row>
    <row r="753" spans="1:11">
      <c r="A753" s="165">
        <v>40098.117604166669</v>
      </c>
      <c r="B753" s="166">
        <v>60.0260009765625</v>
      </c>
      <c r="C753" s="167">
        <v>3697.960693359375</v>
      </c>
      <c r="D753" s="146">
        <v>350</v>
      </c>
      <c r="E753" s="146">
        <v>236.28535461425781</v>
      </c>
      <c r="F753" s="146">
        <v>16</v>
      </c>
      <c r="G753" s="146">
        <v>373.5</v>
      </c>
      <c r="H753" s="146">
        <v>10</v>
      </c>
      <c r="I753" s="146">
        <v>0</v>
      </c>
      <c r="J753" s="146">
        <v>-103</v>
      </c>
      <c r="K753" s="146">
        <v>7746.51</v>
      </c>
    </row>
    <row r="754" spans="1:11">
      <c r="A754" s="165">
        <v>40098.117638888885</v>
      </c>
      <c r="B754" s="166">
        <v>60.023998260498047</v>
      </c>
      <c r="C754" s="167">
        <v>3699.913818359375</v>
      </c>
      <c r="D754" s="146">
        <v>350</v>
      </c>
      <c r="E754" s="146">
        <v>223.01573181152344</v>
      </c>
      <c r="F754" s="146">
        <v>16</v>
      </c>
      <c r="G754" s="146">
        <v>374</v>
      </c>
      <c r="H754" s="146">
        <v>10</v>
      </c>
      <c r="I754" s="146">
        <v>0</v>
      </c>
      <c r="J754" s="146">
        <v>-103</v>
      </c>
      <c r="K754" s="146">
        <v>7746.84</v>
      </c>
    </row>
    <row r="755" spans="1:11">
      <c r="A755" s="165">
        <v>40098.117673611108</v>
      </c>
      <c r="B755" s="166">
        <v>60.023998260498047</v>
      </c>
      <c r="C755" s="167">
        <v>3701.30126953125</v>
      </c>
      <c r="D755" s="146">
        <v>350</v>
      </c>
      <c r="E755" s="146">
        <v>223.01573181152344</v>
      </c>
      <c r="F755" s="146">
        <v>16</v>
      </c>
      <c r="G755" s="146">
        <v>374.5</v>
      </c>
      <c r="H755" s="146">
        <v>10</v>
      </c>
      <c r="I755" s="146">
        <v>0</v>
      </c>
      <c r="J755" s="146">
        <v>-103</v>
      </c>
      <c r="K755" s="146">
        <v>7747.17</v>
      </c>
    </row>
    <row r="756" spans="1:11">
      <c r="A756" s="165">
        <v>40098.117708333331</v>
      </c>
      <c r="B756" s="166">
        <v>60.022998809814453</v>
      </c>
      <c r="C756" s="167">
        <v>3701.4501953125</v>
      </c>
      <c r="D756" s="146">
        <v>350</v>
      </c>
      <c r="E756" s="146">
        <v>223.01573181152344</v>
      </c>
      <c r="F756" s="146">
        <v>16</v>
      </c>
      <c r="G756" s="146">
        <v>375</v>
      </c>
      <c r="H756" s="146">
        <v>10</v>
      </c>
      <c r="I756" s="146">
        <v>0</v>
      </c>
      <c r="J756" s="146">
        <v>-103</v>
      </c>
      <c r="K756" s="146">
        <v>7747.5</v>
      </c>
    </row>
    <row r="757" spans="1:11">
      <c r="A757" s="165">
        <v>40098.117743055554</v>
      </c>
      <c r="B757" s="166">
        <v>60.022998809814453</v>
      </c>
      <c r="C757" s="167">
        <v>3701.09375</v>
      </c>
      <c r="D757" s="146">
        <v>350</v>
      </c>
      <c r="E757" s="146">
        <v>223.01573181152344</v>
      </c>
      <c r="F757" s="146">
        <v>16</v>
      </c>
      <c r="G757" s="146">
        <v>375.5</v>
      </c>
      <c r="H757" s="146">
        <v>10</v>
      </c>
      <c r="I757" s="146">
        <v>0</v>
      </c>
      <c r="J757" s="146">
        <v>-103</v>
      </c>
      <c r="K757" s="146">
        <v>7747.83</v>
      </c>
    </row>
    <row r="758" spans="1:11">
      <c r="A758" s="165">
        <v>40098.117777777778</v>
      </c>
      <c r="B758" s="166">
        <v>60.0260009765625</v>
      </c>
      <c r="C758" s="167">
        <v>3701.70166015625</v>
      </c>
      <c r="D758" s="146">
        <v>350</v>
      </c>
      <c r="E758" s="146">
        <v>223.01573181152344</v>
      </c>
      <c r="F758" s="146">
        <v>16</v>
      </c>
      <c r="G758" s="146">
        <v>376</v>
      </c>
      <c r="H758" s="146">
        <v>10</v>
      </c>
      <c r="I758" s="146">
        <v>0</v>
      </c>
      <c r="J758" s="146">
        <v>-103</v>
      </c>
      <c r="K758" s="146">
        <v>7748.16</v>
      </c>
    </row>
    <row r="759" spans="1:11">
      <c r="A759" s="165">
        <v>40098.117812500001</v>
      </c>
      <c r="B759" s="166">
        <v>60.028999328613281</v>
      </c>
      <c r="C759" s="167">
        <v>3701.96484375</v>
      </c>
      <c r="D759" s="146">
        <v>350</v>
      </c>
      <c r="E759" s="146">
        <v>223.01573181152344</v>
      </c>
      <c r="F759" s="146">
        <v>16</v>
      </c>
      <c r="G759" s="146">
        <v>376.5</v>
      </c>
      <c r="H759" s="146">
        <v>10</v>
      </c>
      <c r="I759" s="146">
        <v>0</v>
      </c>
      <c r="J759" s="146">
        <v>-103</v>
      </c>
      <c r="K759" s="146">
        <v>7748.49</v>
      </c>
    </row>
    <row r="760" spans="1:11">
      <c r="A760" s="165">
        <v>40098.117847222224</v>
      </c>
      <c r="B760" s="166">
        <v>60.023998260498047</v>
      </c>
      <c r="C760" s="167">
        <v>3700.268798828125</v>
      </c>
      <c r="D760" s="146">
        <v>350</v>
      </c>
      <c r="E760" s="146">
        <v>223.01573181152344</v>
      </c>
      <c r="F760" s="146">
        <v>16</v>
      </c>
      <c r="G760" s="146">
        <v>377</v>
      </c>
      <c r="H760" s="146">
        <v>10</v>
      </c>
      <c r="I760" s="146">
        <v>0</v>
      </c>
      <c r="J760" s="146">
        <v>-103</v>
      </c>
      <c r="K760" s="146">
        <v>7748.82</v>
      </c>
    </row>
    <row r="761" spans="1:11">
      <c r="A761" s="165">
        <v>40098.117881944447</v>
      </c>
      <c r="B761" s="166">
        <v>60.020999908447266</v>
      </c>
      <c r="C761" s="167">
        <v>3701.08984375</v>
      </c>
      <c r="D761" s="146">
        <v>350</v>
      </c>
      <c r="E761" s="146">
        <v>223.01573181152344</v>
      </c>
      <c r="F761" s="146">
        <v>16</v>
      </c>
      <c r="G761" s="146">
        <v>377.5</v>
      </c>
      <c r="H761" s="146">
        <v>10</v>
      </c>
      <c r="I761" s="146">
        <v>0</v>
      </c>
      <c r="J761" s="146">
        <v>-103</v>
      </c>
      <c r="K761" s="146">
        <v>7749.15</v>
      </c>
    </row>
    <row r="762" spans="1:11">
      <c r="A762" s="165">
        <v>40098.11791666667</v>
      </c>
      <c r="B762" s="166">
        <v>60.025001525878906</v>
      </c>
      <c r="C762" s="167">
        <v>3701.26806640625</v>
      </c>
      <c r="D762" s="146">
        <v>350</v>
      </c>
      <c r="E762" s="146">
        <v>223.01573181152344</v>
      </c>
      <c r="F762" s="146">
        <v>16</v>
      </c>
      <c r="G762" s="146">
        <v>378</v>
      </c>
      <c r="H762" s="146">
        <v>10</v>
      </c>
      <c r="I762" s="146">
        <v>0</v>
      </c>
      <c r="J762" s="146">
        <v>-103</v>
      </c>
      <c r="K762" s="146">
        <v>7749.48</v>
      </c>
    </row>
    <row r="763" spans="1:11">
      <c r="A763" s="165">
        <v>40098.117951388886</v>
      </c>
      <c r="B763" s="166">
        <v>60.025001525878906</v>
      </c>
      <c r="C763" s="167">
        <v>3700.58740234375</v>
      </c>
      <c r="D763" s="146">
        <v>350</v>
      </c>
      <c r="E763" s="146">
        <v>223.01573181152344</v>
      </c>
      <c r="F763" s="146">
        <v>16</v>
      </c>
      <c r="G763" s="146">
        <v>378.5</v>
      </c>
      <c r="H763" s="146">
        <v>10</v>
      </c>
      <c r="I763" s="146">
        <v>0</v>
      </c>
      <c r="J763" s="146">
        <v>-103</v>
      </c>
      <c r="K763" s="146">
        <v>7749.81</v>
      </c>
    </row>
    <row r="764" spans="1:11">
      <c r="A764" s="165">
        <v>40098.117986111109</v>
      </c>
      <c r="B764" s="166">
        <v>60.0260009765625</v>
      </c>
      <c r="C764" s="167">
        <v>3700.53173828125</v>
      </c>
      <c r="D764" s="146">
        <v>350</v>
      </c>
      <c r="E764" s="146">
        <v>223.01573181152344</v>
      </c>
      <c r="F764" s="146">
        <v>16</v>
      </c>
      <c r="G764" s="146">
        <v>379</v>
      </c>
      <c r="H764" s="146">
        <v>10</v>
      </c>
      <c r="I764" s="146">
        <v>0</v>
      </c>
      <c r="J764" s="146">
        <v>-103</v>
      </c>
      <c r="K764" s="146">
        <v>7750.14</v>
      </c>
    </row>
    <row r="765" spans="1:11">
      <c r="A765" s="165">
        <v>40098.118020833332</v>
      </c>
      <c r="B765" s="166">
        <v>60.023998260498047</v>
      </c>
      <c r="C765" s="167">
        <v>3700.29541015625</v>
      </c>
      <c r="D765" s="146">
        <v>350</v>
      </c>
      <c r="E765" s="146">
        <v>223.01573181152344</v>
      </c>
      <c r="F765" s="146">
        <v>16</v>
      </c>
      <c r="G765" s="146">
        <v>379.5</v>
      </c>
      <c r="H765" s="146">
        <v>10</v>
      </c>
      <c r="I765" s="146">
        <v>0</v>
      </c>
      <c r="J765" s="146">
        <v>-103</v>
      </c>
      <c r="K765" s="146">
        <v>7750.47</v>
      </c>
    </row>
    <row r="766" spans="1:11">
      <c r="A766" s="165">
        <v>40098.118055555555</v>
      </c>
      <c r="B766" s="166">
        <v>60.022998809814453</v>
      </c>
      <c r="C766" s="167">
        <v>3700.27734375</v>
      </c>
      <c r="D766" s="146">
        <v>350</v>
      </c>
      <c r="E766" s="146">
        <v>223.01573181152344</v>
      </c>
      <c r="F766" s="146">
        <v>16</v>
      </c>
      <c r="G766" s="146">
        <v>380</v>
      </c>
      <c r="H766" s="146">
        <v>10</v>
      </c>
      <c r="I766" s="146">
        <v>0</v>
      </c>
      <c r="J766" s="146">
        <v>-103</v>
      </c>
      <c r="K766" s="146">
        <v>7750.8</v>
      </c>
    </row>
    <row r="767" spans="1:11">
      <c r="A767" s="165">
        <v>40098.118090277778</v>
      </c>
      <c r="B767" s="166">
        <v>60.0260009765625</v>
      </c>
      <c r="C767" s="167">
        <v>3700.86279296875</v>
      </c>
      <c r="D767" s="146">
        <v>350</v>
      </c>
      <c r="E767" s="146">
        <v>223.01573181152344</v>
      </c>
      <c r="F767" s="146">
        <v>16</v>
      </c>
      <c r="G767" s="146">
        <v>380.5</v>
      </c>
      <c r="H767" s="146">
        <v>10</v>
      </c>
      <c r="I767" s="146">
        <v>0</v>
      </c>
      <c r="J767" s="146">
        <v>-103</v>
      </c>
      <c r="K767" s="146">
        <v>7751.13</v>
      </c>
    </row>
    <row r="768" spans="1:11">
      <c r="A768" s="165">
        <v>40098.118125000001</v>
      </c>
      <c r="B768" s="166">
        <v>60.020000457763672</v>
      </c>
      <c r="C768" s="167">
        <v>3700.26025390625</v>
      </c>
      <c r="D768" s="146">
        <v>350</v>
      </c>
      <c r="E768" s="146">
        <v>223.01573181152344</v>
      </c>
      <c r="F768" s="146">
        <v>16</v>
      </c>
      <c r="G768" s="146">
        <v>381</v>
      </c>
      <c r="H768" s="146">
        <v>10</v>
      </c>
      <c r="I768" s="146">
        <v>0</v>
      </c>
      <c r="J768" s="146">
        <v>-103</v>
      </c>
      <c r="K768" s="146">
        <v>7751.46</v>
      </c>
    </row>
    <row r="769" spans="1:11">
      <c r="A769" s="165">
        <v>40098.118159722224</v>
      </c>
      <c r="B769" s="166">
        <v>60.020000457763672</v>
      </c>
      <c r="C769" s="167">
        <v>3699.925537109375</v>
      </c>
      <c r="D769" s="146">
        <v>350</v>
      </c>
      <c r="E769" s="146">
        <v>223.01573181152344</v>
      </c>
      <c r="F769" s="146">
        <v>16</v>
      </c>
      <c r="G769" s="146">
        <v>381.5</v>
      </c>
      <c r="H769" s="146">
        <v>10</v>
      </c>
      <c r="I769" s="146">
        <v>0</v>
      </c>
      <c r="J769" s="146">
        <v>-103</v>
      </c>
      <c r="K769" s="146">
        <v>7751.79</v>
      </c>
    </row>
    <row r="770" spans="1:11">
      <c r="A770" s="165">
        <v>40098.118194444447</v>
      </c>
      <c r="B770" s="166">
        <v>60.014999389648438</v>
      </c>
      <c r="C770" s="167">
        <v>3700.96484375</v>
      </c>
      <c r="D770" s="146">
        <v>350</v>
      </c>
      <c r="E770" s="146">
        <v>223.01573181152344</v>
      </c>
      <c r="F770" s="146">
        <v>16</v>
      </c>
      <c r="G770" s="146">
        <v>382</v>
      </c>
      <c r="H770" s="146">
        <v>10</v>
      </c>
      <c r="I770" s="146">
        <v>0</v>
      </c>
      <c r="J770" s="146">
        <v>-103</v>
      </c>
      <c r="K770" s="146">
        <v>7752.12</v>
      </c>
    </row>
    <row r="771" spans="1:11">
      <c r="A771" s="165">
        <v>40098.11822916667</v>
      </c>
      <c r="B771" s="166">
        <v>60.015998840332031</v>
      </c>
      <c r="C771" s="167">
        <v>3703.51611328125</v>
      </c>
      <c r="D771" s="146">
        <v>350</v>
      </c>
      <c r="E771" s="146">
        <v>223.01573181152344</v>
      </c>
      <c r="F771" s="146">
        <v>16</v>
      </c>
      <c r="G771" s="146">
        <v>382.5</v>
      </c>
      <c r="H771" s="146">
        <v>10</v>
      </c>
      <c r="I771" s="146">
        <v>0</v>
      </c>
      <c r="J771" s="146">
        <v>-103</v>
      </c>
      <c r="K771" s="146">
        <v>7752.45</v>
      </c>
    </row>
    <row r="772" spans="1:11">
      <c r="A772" s="165">
        <v>40098.118263888886</v>
      </c>
      <c r="B772" s="166">
        <v>60.014999389648438</v>
      </c>
      <c r="C772" s="167">
        <v>3703.82373046875</v>
      </c>
      <c r="D772" s="146">
        <v>350</v>
      </c>
      <c r="E772" s="146">
        <v>223.01573181152344</v>
      </c>
      <c r="F772" s="146">
        <v>16</v>
      </c>
      <c r="G772" s="146">
        <v>383</v>
      </c>
      <c r="H772" s="146">
        <v>10</v>
      </c>
      <c r="I772" s="146">
        <v>0</v>
      </c>
      <c r="J772" s="146">
        <v>-103</v>
      </c>
      <c r="K772" s="146">
        <v>7752.78</v>
      </c>
    </row>
    <row r="773" spans="1:11">
      <c r="A773" s="165">
        <v>40098.118298611109</v>
      </c>
      <c r="B773" s="166">
        <v>60.014999389648438</v>
      </c>
      <c r="C773" s="167">
        <v>3703.689453125</v>
      </c>
      <c r="D773" s="146">
        <v>350</v>
      </c>
      <c r="E773" s="146">
        <v>223.01573181152344</v>
      </c>
      <c r="F773" s="146">
        <v>16</v>
      </c>
      <c r="G773" s="146">
        <v>383.5</v>
      </c>
      <c r="H773" s="146">
        <v>10</v>
      </c>
      <c r="I773" s="146">
        <v>0</v>
      </c>
      <c r="J773" s="146">
        <v>-103</v>
      </c>
      <c r="K773" s="146">
        <v>7753.11</v>
      </c>
    </row>
    <row r="774" spans="1:11">
      <c r="A774" s="165">
        <v>40098.118333333332</v>
      </c>
      <c r="B774" s="166">
        <v>60.016998291015625</v>
      </c>
      <c r="C774" s="167">
        <v>3703.00341796875</v>
      </c>
      <c r="D774" s="146">
        <v>350</v>
      </c>
      <c r="E774" s="146">
        <v>223.01573181152344</v>
      </c>
      <c r="F774" s="146">
        <v>16</v>
      </c>
      <c r="G774" s="146">
        <v>384</v>
      </c>
      <c r="H774" s="146">
        <v>10</v>
      </c>
      <c r="I774" s="146">
        <v>0</v>
      </c>
      <c r="J774" s="146">
        <v>-103</v>
      </c>
      <c r="K774" s="146">
        <v>7753.44</v>
      </c>
    </row>
    <row r="775" spans="1:11">
      <c r="A775" s="165">
        <v>40098.118368055555</v>
      </c>
      <c r="B775" s="166">
        <v>60.012001037597656</v>
      </c>
      <c r="C775" s="167">
        <v>3702.99951171875</v>
      </c>
      <c r="D775" s="146">
        <v>350</v>
      </c>
      <c r="E775" s="146">
        <v>223.01573181152344</v>
      </c>
      <c r="F775" s="146">
        <v>16</v>
      </c>
      <c r="G775" s="146">
        <v>384.5</v>
      </c>
      <c r="H775" s="146">
        <v>10</v>
      </c>
      <c r="I775" s="146">
        <v>0</v>
      </c>
      <c r="J775" s="146">
        <v>-103</v>
      </c>
      <c r="K775" s="146">
        <v>7753.77</v>
      </c>
    </row>
    <row r="776" spans="1:11">
      <c r="A776" s="165">
        <v>40098.118402777778</v>
      </c>
      <c r="B776" s="166">
        <v>60.007999420166016</v>
      </c>
      <c r="C776" s="167">
        <v>3703.166748046875</v>
      </c>
      <c r="D776" s="146">
        <v>350</v>
      </c>
      <c r="E776" s="146">
        <v>223.01573181152344</v>
      </c>
      <c r="F776" s="146">
        <v>16</v>
      </c>
      <c r="G776" s="146">
        <v>385</v>
      </c>
      <c r="H776" s="146">
        <v>10</v>
      </c>
      <c r="I776" s="146">
        <v>0</v>
      </c>
      <c r="J776" s="146">
        <v>-103</v>
      </c>
      <c r="K776" s="146">
        <v>7754.1</v>
      </c>
    </row>
    <row r="777" spans="1:11">
      <c r="A777" s="165">
        <v>40098.118437500001</v>
      </c>
      <c r="B777" s="166">
        <v>60.001998901367188</v>
      </c>
      <c r="C777" s="167">
        <v>3703.61572265625</v>
      </c>
      <c r="D777" s="146">
        <v>350</v>
      </c>
      <c r="E777" s="146">
        <v>223.01573181152344</v>
      </c>
      <c r="F777" s="146">
        <v>16</v>
      </c>
      <c r="G777" s="146">
        <v>385.5</v>
      </c>
      <c r="H777" s="146">
        <v>10</v>
      </c>
      <c r="I777" s="146">
        <v>0</v>
      </c>
      <c r="J777" s="146">
        <v>-103</v>
      </c>
      <c r="K777" s="146">
        <v>7754.43</v>
      </c>
    </row>
    <row r="778" spans="1:11">
      <c r="A778" s="165">
        <v>40098.118472222224</v>
      </c>
      <c r="B778" s="166">
        <v>59.999000549316406</v>
      </c>
      <c r="C778" s="167">
        <v>3703.775390625</v>
      </c>
      <c r="D778" s="146">
        <v>350</v>
      </c>
      <c r="E778" s="146">
        <v>223.01573181152344</v>
      </c>
      <c r="F778" s="146">
        <v>16</v>
      </c>
      <c r="G778" s="146">
        <v>386</v>
      </c>
      <c r="H778" s="146">
        <v>10</v>
      </c>
      <c r="I778" s="146">
        <v>0</v>
      </c>
      <c r="J778" s="146">
        <v>-103</v>
      </c>
      <c r="K778" s="146">
        <v>7754.76</v>
      </c>
    </row>
    <row r="779" spans="1:11">
      <c r="A779" s="165">
        <v>40098.118506944447</v>
      </c>
      <c r="B779" s="166">
        <v>60.001998901367188</v>
      </c>
      <c r="C779" s="167">
        <v>3701.53369140625</v>
      </c>
      <c r="D779" s="146">
        <v>350</v>
      </c>
      <c r="E779" s="146">
        <v>223.01573181152344</v>
      </c>
      <c r="F779" s="146">
        <v>16</v>
      </c>
      <c r="G779" s="146">
        <v>386.5</v>
      </c>
      <c r="H779" s="146">
        <v>10</v>
      </c>
      <c r="I779" s="146">
        <v>0</v>
      </c>
      <c r="J779" s="146">
        <v>-103</v>
      </c>
      <c r="K779" s="146">
        <v>7755.09</v>
      </c>
    </row>
    <row r="780" spans="1:11">
      <c r="A780" s="165">
        <v>40098.118541666663</v>
      </c>
      <c r="B780" s="166">
        <v>60.004001617431641</v>
      </c>
      <c r="C780" s="167">
        <v>3700.61669921875</v>
      </c>
      <c r="D780" s="146">
        <v>350</v>
      </c>
      <c r="E780" s="146">
        <v>223.01573181152344</v>
      </c>
      <c r="F780" s="146">
        <v>16</v>
      </c>
      <c r="G780" s="146">
        <v>387</v>
      </c>
      <c r="H780" s="146">
        <v>10</v>
      </c>
      <c r="I780" s="146">
        <v>0</v>
      </c>
      <c r="J780" s="146">
        <v>-103</v>
      </c>
      <c r="K780" s="146">
        <v>7755.42</v>
      </c>
    </row>
    <row r="781" spans="1:11">
      <c r="A781" s="165">
        <v>40098.118576388886</v>
      </c>
      <c r="B781" s="166">
        <v>60.000999450683594</v>
      </c>
      <c r="C781" s="167">
        <v>3700.625244140625</v>
      </c>
      <c r="D781" s="146">
        <v>350</v>
      </c>
      <c r="E781" s="146">
        <v>223.01573181152344</v>
      </c>
      <c r="F781" s="146">
        <v>16</v>
      </c>
      <c r="G781" s="146">
        <v>387.5</v>
      </c>
      <c r="H781" s="146">
        <v>10</v>
      </c>
      <c r="I781" s="146">
        <v>0</v>
      </c>
      <c r="J781" s="146">
        <v>-103</v>
      </c>
      <c r="K781" s="146">
        <v>7755.75</v>
      </c>
    </row>
    <row r="782" spans="1:11">
      <c r="A782" s="165">
        <v>40098.118611111109</v>
      </c>
      <c r="B782" s="166">
        <v>59.993000030517578</v>
      </c>
      <c r="C782" s="167">
        <v>3701.388916015625</v>
      </c>
      <c r="D782" s="146">
        <v>350</v>
      </c>
      <c r="E782" s="146">
        <v>223.01573181152344</v>
      </c>
      <c r="F782" s="146">
        <v>16</v>
      </c>
      <c r="G782" s="146">
        <v>388</v>
      </c>
      <c r="H782" s="146">
        <v>10</v>
      </c>
      <c r="I782" s="146">
        <v>0</v>
      </c>
      <c r="J782" s="146">
        <v>-103</v>
      </c>
      <c r="K782" s="146">
        <v>7756.08</v>
      </c>
    </row>
    <row r="783" spans="1:11">
      <c r="A783" s="165">
        <v>40098.118645833332</v>
      </c>
      <c r="B783" s="166">
        <v>59.992000579833984</v>
      </c>
      <c r="C783" s="167">
        <v>3700.67138671875</v>
      </c>
      <c r="D783" s="146">
        <v>350</v>
      </c>
      <c r="E783" s="146">
        <v>223.01573181152344</v>
      </c>
      <c r="F783" s="146">
        <v>16</v>
      </c>
      <c r="G783" s="146">
        <v>388.5</v>
      </c>
      <c r="H783" s="146">
        <v>10</v>
      </c>
      <c r="I783" s="146">
        <v>0</v>
      </c>
      <c r="J783" s="146">
        <v>-103</v>
      </c>
      <c r="K783" s="146">
        <v>7756.41</v>
      </c>
    </row>
    <row r="784" spans="1:11">
      <c r="A784" s="165">
        <v>40098.118680555555</v>
      </c>
      <c r="B784" s="166">
        <v>59.98699951171875</v>
      </c>
      <c r="C784" s="167">
        <v>3700.826416015625</v>
      </c>
      <c r="D784" s="146">
        <v>350</v>
      </c>
      <c r="E784" s="146">
        <v>223.01573181152344</v>
      </c>
      <c r="F784" s="146">
        <v>16</v>
      </c>
      <c r="G784" s="146">
        <v>389</v>
      </c>
      <c r="H784" s="146">
        <v>10</v>
      </c>
      <c r="I784" s="146">
        <v>0</v>
      </c>
      <c r="J784" s="146">
        <v>-103</v>
      </c>
      <c r="K784" s="146">
        <v>7756.74</v>
      </c>
    </row>
    <row r="785" spans="1:11">
      <c r="A785" s="165">
        <v>40098.118715277778</v>
      </c>
      <c r="B785" s="166">
        <v>59.985000610351563</v>
      </c>
      <c r="C785" s="167">
        <v>3700.699951171875</v>
      </c>
      <c r="D785" s="146">
        <v>350</v>
      </c>
      <c r="E785" s="146">
        <v>223.01573181152344</v>
      </c>
      <c r="F785" s="146">
        <v>16</v>
      </c>
      <c r="G785" s="146">
        <v>389.5</v>
      </c>
      <c r="H785" s="146">
        <v>10</v>
      </c>
      <c r="I785" s="146">
        <v>0</v>
      </c>
      <c r="J785" s="146">
        <v>-103</v>
      </c>
      <c r="K785" s="146">
        <v>7757.07</v>
      </c>
    </row>
    <row r="786" spans="1:11">
      <c r="A786" s="165">
        <v>40098.118750000001</v>
      </c>
      <c r="B786" s="166">
        <v>59.986000061035156</v>
      </c>
      <c r="C786" s="167">
        <v>3699.853759765625</v>
      </c>
      <c r="D786" s="146">
        <v>350</v>
      </c>
      <c r="E786" s="146">
        <v>223.01573181152344</v>
      </c>
      <c r="F786" s="146">
        <v>16</v>
      </c>
      <c r="G786" s="146">
        <v>390</v>
      </c>
      <c r="H786" s="146">
        <v>10</v>
      </c>
      <c r="I786" s="146">
        <v>0</v>
      </c>
      <c r="J786" s="146">
        <v>-103</v>
      </c>
      <c r="K786" s="146">
        <v>7757.4</v>
      </c>
    </row>
    <row r="787" spans="1:11">
      <c r="A787" s="165">
        <v>40098.118784722225</v>
      </c>
      <c r="B787" s="166">
        <v>59.984001159667969</v>
      </c>
      <c r="C787" s="167">
        <v>3700.34228515625</v>
      </c>
      <c r="D787" s="146">
        <v>350</v>
      </c>
      <c r="E787" s="146">
        <v>223.01573181152344</v>
      </c>
      <c r="F787" s="146">
        <v>16</v>
      </c>
      <c r="G787" s="146">
        <v>390.5</v>
      </c>
      <c r="H787" s="146">
        <v>10</v>
      </c>
      <c r="I787" s="146">
        <v>0</v>
      </c>
      <c r="J787" s="146">
        <v>-103</v>
      </c>
      <c r="K787" s="146">
        <v>7757.73</v>
      </c>
    </row>
    <row r="788" spans="1:11">
      <c r="A788" s="165">
        <v>40098.118819444448</v>
      </c>
      <c r="B788" s="166">
        <v>59.979999542236328</v>
      </c>
      <c r="C788" s="167">
        <v>3700.769775390625</v>
      </c>
      <c r="D788" s="146">
        <v>350</v>
      </c>
      <c r="E788" s="146">
        <v>223.01573181152344</v>
      </c>
      <c r="F788" s="146">
        <v>16</v>
      </c>
      <c r="G788" s="146">
        <v>391</v>
      </c>
      <c r="H788" s="146">
        <v>10</v>
      </c>
      <c r="I788" s="146">
        <v>0</v>
      </c>
      <c r="J788" s="146">
        <v>-103</v>
      </c>
      <c r="K788" s="146">
        <v>7758.06</v>
      </c>
    </row>
    <row r="789" spans="1:11">
      <c r="A789" s="165">
        <v>40098.118854166663</v>
      </c>
      <c r="B789" s="166">
        <v>59.977001190185547</v>
      </c>
      <c r="C789" s="167">
        <v>3701.625244140625</v>
      </c>
      <c r="D789" s="146">
        <v>350</v>
      </c>
      <c r="E789" s="146">
        <v>223.01573181152344</v>
      </c>
      <c r="F789" s="146">
        <v>16</v>
      </c>
      <c r="G789" s="146">
        <v>391.5</v>
      </c>
      <c r="H789" s="146">
        <v>10</v>
      </c>
      <c r="I789" s="146">
        <v>0</v>
      </c>
      <c r="J789" s="146">
        <v>-103</v>
      </c>
      <c r="K789" s="146">
        <v>7758.39</v>
      </c>
    </row>
    <row r="790" spans="1:11">
      <c r="A790" s="165">
        <v>40098.118888888886</v>
      </c>
      <c r="B790" s="166">
        <v>59.976001739501953</v>
      </c>
      <c r="C790" s="167">
        <v>3703.165771484375</v>
      </c>
      <c r="D790" s="146">
        <v>350</v>
      </c>
      <c r="E790" s="146">
        <v>223.01573181152344</v>
      </c>
      <c r="F790" s="146">
        <v>16</v>
      </c>
      <c r="G790" s="146">
        <v>392</v>
      </c>
      <c r="H790" s="146">
        <v>10</v>
      </c>
      <c r="I790" s="146">
        <v>0</v>
      </c>
      <c r="J790" s="146">
        <v>-103</v>
      </c>
      <c r="K790" s="146">
        <v>7758.72</v>
      </c>
    </row>
    <row r="791" spans="1:11">
      <c r="A791" s="165">
        <v>40098.118923611109</v>
      </c>
      <c r="B791" s="166">
        <v>59.972000122070313</v>
      </c>
      <c r="C791" s="167">
        <v>3704.78466796875</v>
      </c>
      <c r="D791" s="146">
        <v>350</v>
      </c>
      <c r="E791" s="146">
        <v>223.01573181152344</v>
      </c>
      <c r="F791" s="146">
        <v>16</v>
      </c>
      <c r="G791" s="146">
        <v>392.5</v>
      </c>
      <c r="H791" s="146">
        <v>10</v>
      </c>
      <c r="I791" s="146">
        <v>0</v>
      </c>
      <c r="J791" s="146">
        <v>-103</v>
      </c>
      <c r="K791" s="146">
        <v>7759.05</v>
      </c>
    </row>
    <row r="792" spans="1:11">
      <c r="A792" s="165">
        <v>40098.118958333333</v>
      </c>
      <c r="B792" s="166">
        <v>59.977001190185547</v>
      </c>
      <c r="C792" s="167">
        <v>3705.810546875</v>
      </c>
      <c r="D792" s="146">
        <v>350</v>
      </c>
      <c r="E792" s="146">
        <v>223.01573181152344</v>
      </c>
      <c r="F792" s="146">
        <v>16</v>
      </c>
      <c r="G792" s="146">
        <v>393</v>
      </c>
      <c r="H792" s="146">
        <v>10</v>
      </c>
      <c r="I792" s="146">
        <v>0</v>
      </c>
      <c r="J792" s="146">
        <v>-103</v>
      </c>
      <c r="K792" s="146">
        <v>7759.38</v>
      </c>
    </row>
    <row r="793" spans="1:11">
      <c r="A793" s="165">
        <v>40098.118993055556</v>
      </c>
      <c r="B793" s="166">
        <v>59.974998474121094</v>
      </c>
      <c r="C793" s="167">
        <v>3706.68798828125</v>
      </c>
      <c r="D793" s="146">
        <v>350</v>
      </c>
      <c r="E793" s="146">
        <v>223.01573181152344</v>
      </c>
      <c r="F793" s="146">
        <v>16</v>
      </c>
      <c r="G793" s="146">
        <v>393.5</v>
      </c>
      <c r="H793" s="146">
        <v>10</v>
      </c>
      <c r="I793" s="146">
        <v>0</v>
      </c>
      <c r="J793" s="146">
        <v>-103</v>
      </c>
      <c r="K793" s="146">
        <v>7759.71</v>
      </c>
    </row>
    <row r="794" spans="1:11">
      <c r="A794" s="165">
        <v>40098.119027777779</v>
      </c>
      <c r="B794" s="166">
        <v>59.971000671386719</v>
      </c>
      <c r="C794" s="167">
        <v>3706.54296875</v>
      </c>
      <c r="D794" s="146">
        <v>350</v>
      </c>
      <c r="E794" s="146">
        <v>223.01573181152344</v>
      </c>
      <c r="F794" s="146">
        <v>16</v>
      </c>
      <c r="G794" s="146">
        <v>394</v>
      </c>
      <c r="H794" s="146">
        <v>10</v>
      </c>
      <c r="I794" s="146">
        <v>0</v>
      </c>
      <c r="J794" s="146">
        <v>-103</v>
      </c>
      <c r="K794" s="146">
        <v>7760.04</v>
      </c>
    </row>
    <row r="795" spans="1:11">
      <c r="A795" s="165">
        <v>40098.119062500002</v>
      </c>
      <c r="B795" s="166">
        <v>59.971000671386719</v>
      </c>
      <c r="C795" s="167">
        <v>3707.026611328125</v>
      </c>
      <c r="D795" s="146">
        <v>350</v>
      </c>
      <c r="E795" s="146">
        <v>223.01573181152344</v>
      </c>
      <c r="F795" s="146">
        <v>16</v>
      </c>
      <c r="G795" s="146">
        <v>394.5</v>
      </c>
      <c r="H795" s="146">
        <v>10</v>
      </c>
      <c r="I795" s="146">
        <v>0</v>
      </c>
      <c r="J795" s="146">
        <v>-103</v>
      </c>
      <c r="K795" s="146">
        <v>7760.37</v>
      </c>
    </row>
    <row r="796" spans="1:11">
      <c r="A796" s="165">
        <v>40098.119097222225</v>
      </c>
      <c r="B796" s="166">
        <v>59.979000091552734</v>
      </c>
      <c r="C796" s="167">
        <v>3710.1181640625</v>
      </c>
      <c r="D796" s="146">
        <v>350</v>
      </c>
      <c r="E796" s="146">
        <v>223.01573181152344</v>
      </c>
      <c r="F796" s="146">
        <v>16</v>
      </c>
      <c r="G796" s="146">
        <v>395</v>
      </c>
      <c r="H796" s="146">
        <v>10</v>
      </c>
      <c r="I796" s="146">
        <v>0</v>
      </c>
      <c r="J796" s="146">
        <v>-103</v>
      </c>
      <c r="K796" s="146">
        <v>7760.7</v>
      </c>
    </row>
    <row r="797" spans="1:11">
      <c r="A797" s="165">
        <v>40098.119131944448</v>
      </c>
      <c r="B797" s="166">
        <v>59.979999542236328</v>
      </c>
      <c r="C797" s="167">
        <v>3708.70068359375</v>
      </c>
      <c r="D797" s="146">
        <v>350</v>
      </c>
      <c r="E797" s="146">
        <v>223.01573181152344</v>
      </c>
      <c r="F797" s="146">
        <v>16</v>
      </c>
      <c r="G797" s="146">
        <v>395.5</v>
      </c>
      <c r="H797" s="146">
        <v>10</v>
      </c>
      <c r="I797" s="146">
        <v>0</v>
      </c>
      <c r="J797" s="146">
        <v>-103</v>
      </c>
      <c r="K797" s="146">
        <v>7761.03</v>
      </c>
    </row>
    <row r="798" spans="1:11">
      <c r="A798" s="165">
        <v>40098.119166666664</v>
      </c>
      <c r="B798" s="166">
        <v>59.981998443603516</v>
      </c>
      <c r="C798" s="167">
        <v>3708.01806640625</v>
      </c>
      <c r="D798" s="146">
        <v>350</v>
      </c>
      <c r="E798" s="146">
        <v>223.01573181152344</v>
      </c>
      <c r="F798" s="146">
        <v>16</v>
      </c>
      <c r="G798" s="146">
        <v>396</v>
      </c>
      <c r="H798" s="146">
        <v>10</v>
      </c>
      <c r="I798" s="146">
        <v>0</v>
      </c>
      <c r="J798" s="146">
        <v>-103</v>
      </c>
      <c r="K798" s="146">
        <v>7761.36</v>
      </c>
    </row>
    <row r="799" spans="1:11">
      <c r="A799" s="165">
        <v>40098.119201388887</v>
      </c>
      <c r="B799" s="166">
        <v>59.981998443603516</v>
      </c>
      <c r="C799" s="167">
        <v>3706.342529296875</v>
      </c>
      <c r="D799" s="146">
        <v>350</v>
      </c>
      <c r="E799" s="146">
        <v>223.01573181152344</v>
      </c>
      <c r="F799" s="146">
        <v>16</v>
      </c>
      <c r="G799" s="146">
        <v>396.5</v>
      </c>
      <c r="H799" s="146">
        <v>10</v>
      </c>
      <c r="I799" s="146">
        <v>0</v>
      </c>
      <c r="J799" s="146">
        <v>-103</v>
      </c>
      <c r="K799" s="146">
        <v>7761.69</v>
      </c>
    </row>
    <row r="800" spans="1:11">
      <c r="A800" s="165">
        <v>40098.11923611111</v>
      </c>
      <c r="B800" s="166">
        <v>59.980998992919922</v>
      </c>
      <c r="C800" s="167">
        <v>3706.12548828125</v>
      </c>
      <c r="D800" s="146">
        <v>350</v>
      </c>
      <c r="E800" s="146">
        <v>223.01573181152344</v>
      </c>
      <c r="F800" s="146">
        <v>16</v>
      </c>
      <c r="G800" s="146">
        <v>397</v>
      </c>
      <c r="H800" s="146">
        <v>10</v>
      </c>
      <c r="I800" s="146">
        <v>0</v>
      </c>
      <c r="J800" s="146">
        <v>-103</v>
      </c>
      <c r="K800" s="146">
        <v>7762.02</v>
      </c>
    </row>
    <row r="801" spans="1:11">
      <c r="A801" s="165">
        <v>40098.119270833333</v>
      </c>
      <c r="B801" s="166">
        <v>59.979000091552734</v>
      </c>
      <c r="C801" s="167">
        <v>3706.11865234375</v>
      </c>
      <c r="D801" s="146">
        <v>350</v>
      </c>
      <c r="E801" s="146">
        <v>223.01573181152344</v>
      </c>
      <c r="F801" s="146">
        <v>16</v>
      </c>
      <c r="G801" s="146">
        <v>397.5</v>
      </c>
      <c r="H801" s="146">
        <v>10</v>
      </c>
      <c r="I801" s="146">
        <v>0</v>
      </c>
      <c r="J801" s="146">
        <v>-103</v>
      </c>
      <c r="K801" s="146">
        <v>7762.35</v>
      </c>
    </row>
    <row r="802" spans="1:11">
      <c r="A802" s="165">
        <v>40098.119305555556</v>
      </c>
      <c r="B802" s="166">
        <v>59.976001739501953</v>
      </c>
      <c r="C802" s="167">
        <v>3706.1904296875</v>
      </c>
      <c r="D802" s="146">
        <v>350</v>
      </c>
      <c r="E802" s="146">
        <v>223.01573181152344</v>
      </c>
      <c r="F802" s="146">
        <v>16</v>
      </c>
      <c r="G802" s="146">
        <v>398</v>
      </c>
      <c r="H802" s="146">
        <v>10</v>
      </c>
      <c r="I802" s="146">
        <v>0</v>
      </c>
      <c r="J802" s="146">
        <v>-103</v>
      </c>
      <c r="K802" s="146">
        <v>7762.68</v>
      </c>
    </row>
    <row r="803" spans="1:11">
      <c r="A803" s="165">
        <v>40098.119340277779</v>
      </c>
      <c r="B803" s="166">
        <v>59.978000640869141</v>
      </c>
      <c r="C803" s="167">
        <v>3709.408935546875</v>
      </c>
      <c r="D803" s="146">
        <v>350</v>
      </c>
      <c r="E803" s="146">
        <v>223.01573181152344</v>
      </c>
      <c r="F803" s="146">
        <v>16</v>
      </c>
      <c r="G803" s="146">
        <v>398.5</v>
      </c>
      <c r="H803" s="146">
        <v>10</v>
      </c>
      <c r="I803" s="146">
        <v>0</v>
      </c>
      <c r="J803" s="146">
        <v>-103</v>
      </c>
      <c r="K803" s="146">
        <v>7763.01</v>
      </c>
    </row>
    <row r="804" spans="1:11">
      <c r="A804" s="165">
        <v>40098.119375000002</v>
      </c>
      <c r="B804" s="166">
        <v>59.976001739501953</v>
      </c>
      <c r="C804" s="167">
        <v>3708.971435546875</v>
      </c>
      <c r="D804" s="146">
        <v>350</v>
      </c>
      <c r="E804" s="146">
        <v>223.01573181152344</v>
      </c>
      <c r="F804" s="146">
        <v>16</v>
      </c>
      <c r="G804" s="146">
        <v>399</v>
      </c>
      <c r="H804" s="146">
        <v>10</v>
      </c>
      <c r="I804" s="146">
        <v>0</v>
      </c>
      <c r="J804" s="146">
        <v>-103</v>
      </c>
      <c r="K804" s="146">
        <v>7763.34</v>
      </c>
    </row>
    <row r="805" spans="1:11">
      <c r="A805" s="165">
        <v>40098.119409722225</v>
      </c>
      <c r="B805" s="166">
        <v>59.978000640869141</v>
      </c>
      <c r="C805" s="167">
        <v>3708.07080078125</v>
      </c>
      <c r="D805" s="146">
        <v>350</v>
      </c>
      <c r="E805" s="146">
        <v>223.01573181152344</v>
      </c>
      <c r="F805" s="146">
        <v>16</v>
      </c>
      <c r="G805" s="146">
        <v>399.5</v>
      </c>
      <c r="H805" s="146">
        <v>10</v>
      </c>
      <c r="I805" s="146">
        <v>0</v>
      </c>
      <c r="J805" s="146">
        <v>-103</v>
      </c>
      <c r="K805" s="146">
        <v>7763.67</v>
      </c>
    </row>
    <row r="806" spans="1:11">
      <c r="A806" s="165">
        <v>40098.119444444441</v>
      </c>
      <c r="B806" s="166">
        <v>59.971000671386719</v>
      </c>
      <c r="C806" s="167">
        <v>3707.239990234375</v>
      </c>
      <c r="D806" s="146">
        <v>350</v>
      </c>
      <c r="E806" s="146">
        <v>223.01573181152344</v>
      </c>
      <c r="F806" s="146">
        <v>16</v>
      </c>
      <c r="G806" s="146">
        <v>400</v>
      </c>
      <c r="H806" s="146">
        <v>10</v>
      </c>
      <c r="I806" s="146">
        <v>0</v>
      </c>
      <c r="J806" s="146">
        <v>-103</v>
      </c>
      <c r="K806" s="146">
        <v>7764</v>
      </c>
    </row>
    <row r="807" spans="1:11">
      <c r="A807" s="165">
        <v>40098.119479166664</v>
      </c>
      <c r="B807" s="166">
        <v>59.970001220703125</v>
      </c>
      <c r="C807" s="167">
        <v>3709.961181640625</v>
      </c>
      <c r="D807" s="146">
        <v>350</v>
      </c>
      <c r="E807" s="146">
        <v>223.01573181152344</v>
      </c>
      <c r="F807" s="146">
        <v>16</v>
      </c>
      <c r="G807" s="146">
        <v>400.5</v>
      </c>
      <c r="H807" s="146">
        <v>10</v>
      </c>
      <c r="I807" s="146">
        <v>0</v>
      </c>
      <c r="J807" s="146">
        <v>-103</v>
      </c>
      <c r="K807" s="146">
        <v>7764.33</v>
      </c>
    </row>
    <row r="808" spans="1:11">
      <c r="A808" s="165">
        <v>40098.119513888887</v>
      </c>
      <c r="B808" s="166">
        <v>59.971000671386719</v>
      </c>
      <c r="C808" s="167">
        <v>3711.75</v>
      </c>
      <c r="D808" s="146">
        <v>350</v>
      </c>
      <c r="E808" s="146">
        <v>223.01573181152344</v>
      </c>
      <c r="F808" s="146">
        <v>16</v>
      </c>
      <c r="G808" s="146">
        <v>401</v>
      </c>
      <c r="H808" s="146">
        <v>10</v>
      </c>
      <c r="I808" s="146">
        <v>0</v>
      </c>
      <c r="J808" s="146">
        <v>-103</v>
      </c>
      <c r="K808" s="146">
        <v>7764.66</v>
      </c>
    </row>
    <row r="809" spans="1:11">
      <c r="A809" s="165">
        <v>40098.11954861111</v>
      </c>
      <c r="B809" s="166">
        <v>59.990001678466797</v>
      </c>
      <c r="C809" s="167">
        <v>3710.6953125</v>
      </c>
      <c r="D809" s="146">
        <v>350</v>
      </c>
      <c r="E809" s="146">
        <v>223.01573181152344</v>
      </c>
      <c r="F809" s="146">
        <v>16</v>
      </c>
      <c r="G809" s="146">
        <v>401.5</v>
      </c>
      <c r="H809" s="146">
        <v>10</v>
      </c>
      <c r="I809" s="146">
        <v>0</v>
      </c>
      <c r="J809" s="146">
        <v>-103</v>
      </c>
      <c r="K809" s="146">
        <v>7764.99</v>
      </c>
    </row>
    <row r="810" spans="1:11">
      <c r="A810" s="165">
        <v>40098.119583333333</v>
      </c>
      <c r="B810" s="166">
        <v>59.999000549316406</v>
      </c>
      <c r="C810" s="167">
        <v>3707.86669921875</v>
      </c>
      <c r="D810" s="146">
        <v>350</v>
      </c>
      <c r="E810" s="146">
        <v>223.01573181152344</v>
      </c>
      <c r="F810" s="146">
        <v>16</v>
      </c>
      <c r="G810" s="146">
        <v>402</v>
      </c>
      <c r="H810" s="146">
        <v>10</v>
      </c>
      <c r="I810" s="146">
        <v>0</v>
      </c>
      <c r="J810" s="146">
        <v>-103</v>
      </c>
      <c r="K810" s="146">
        <v>7765.32</v>
      </c>
    </row>
    <row r="811" spans="1:11">
      <c r="A811" s="165">
        <v>40098.119618055556</v>
      </c>
      <c r="B811" s="166">
        <v>59.999000549316406</v>
      </c>
      <c r="C811" s="167">
        <v>3705.63916015625</v>
      </c>
      <c r="D811" s="146">
        <v>350</v>
      </c>
      <c r="E811" s="146">
        <v>223.01573181152344</v>
      </c>
      <c r="F811" s="146">
        <v>16</v>
      </c>
      <c r="G811" s="146">
        <v>402.5</v>
      </c>
      <c r="H811" s="146">
        <v>10</v>
      </c>
      <c r="I811" s="146">
        <v>0</v>
      </c>
      <c r="J811" s="146">
        <v>-103</v>
      </c>
      <c r="K811" s="146">
        <v>7765.65</v>
      </c>
    </row>
    <row r="812" spans="1:11">
      <c r="A812" s="165">
        <v>40098.119652777779</v>
      </c>
      <c r="B812" s="166">
        <v>59.999000549316406</v>
      </c>
      <c r="C812" s="167">
        <v>3703.786865234375</v>
      </c>
      <c r="D812" s="146">
        <v>350</v>
      </c>
      <c r="E812" s="146">
        <v>223.01573181152344</v>
      </c>
      <c r="F812" s="146">
        <v>16</v>
      </c>
      <c r="G812" s="146">
        <v>403</v>
      </c>
      <c r="H812" s="146">
        <v>10</v>
      </c>
      <c r="I812" s="146">
        <v>0</v>
      </c>
      <c r="J812" s="146">
        <v>-103</v>
      </c>
      <c r="K812" s="146">
        <v>7765.98</v>
      </c>
    </row>
    <row r="813" spans="1:11">
      <c r="A813" s="165">
        <v>40098.119687500002</v>
      </c>
      <c r="B813" s="166">
        <v>60.002998352050781</v>
      </c>
      <c r="C813" s="167">
        <v>3702.070556640625</v>
      </c>
      <c r="D813" s="146">
        <v>350</v>
      </c>
      <c r="E813" s="146">
        <v>223.01573181152344</v>
      </c>
      <c r="F813" s="146">
        <v>16</v>
      </c>
      <c r="G813" s="146">
        <v>403.5</v>
      </c>
      <c r="H813" s="146">
        <v>10</v>
      </c>
      <c r="I813" s="146">
        <v>0</v>
      </c>
      <c r="J813" s="146">
        <v>-103</v>
      </c>
      <c r="K813" s="146">
        <v>7766.31</v>
      </c>
    </row>
    <row r="814" spans="1:11">
      <c r="A814" s="165">
        <v>40098.119722222225</v>
      </c>
      <c r="B814" s="166">
        <v>60.005001068115234</v>
      </c>
      <c r="C814" s="167">
        <v>3699.510009765625</v>
      </c>
      <c r="D814" s="146">
        <v>350</v>
      </c>
      <c r="E814" s="146">
        <v>223.01573181152344</v>
      </c>
      <c r="F814" s="146">
        <v>16</v>
      </c>
      <c r="G814" s="146">
        <v>404</v>
      </c>
      <c r="H814" s="146">
        <v>10</v>
      </c>
      <c r="I814" s="146">
        <v>0</v>
      </c>
      <c r="J814" s="146">
        <v>-103</v>
      </c>
      <c r="K814" s="146">
        <v>7766.64</v>
      </c>
    </row>
    <row r="815" spans="1:11">
      <c r="A815" s="165">
        <v>40098.119756944441</v>
      </c>
      <c r="B815" s="166">
        <v>60.009998321533203</v>
      </c>
      <c r="C815" s="167">
        <v>3698.13671875</v>
      </c>
      <c r="D815" s="146">
        <v>350</v>
      </c>
      <c r="E815" s="146">
        <v>223.01573181152344</v>
      </c>
      <c r="F815" s="146">
        <v>16</v>
      </c>
      <c r="G815" s="146">
        <v>404.5</v>
      </c>
      <c r="H815" s="146">
        <v>10</v>
      </c>
      <c r="I815" s="146">
        <v>0</v>
      </c>
      <c r="J815" s="146">
        <v>-103</v>
      </c>
      <c r="K815" s="146">
        <v>7766.97</v>
      </c>
    </row>
    <row r="816" spans="1:11">
      <c r="A816" s="165">
        <v>40098.119791666664</v>
      </c>
      <c r="B816" s="166">
        <v>60.020000457763672</v>
      </c>
      <c r="C816" s="167">
        <v>3697.882080078125</v>
      </c>
      <c r="D816" s="146">
        <v>350</v>
      </c>
      <c r="E816" s="146">
        <v>223.01573181152344</v>
      </c>
      <c r="F816" s="146">
        <v>16</v>
      </c>
      <c r="G816" s="146">
        <v>405</v>
      </c>
      <c r="H816" s="146">
        <v>10</v>
      </c>
      <c r="I816" s="146">
        <v>0</v>
      </c>
      <c r="J816" s="146">
        <v>-103</v>
      </c>
      <c r="K816" s="146">
        <v>7767.3</v>
      </c>
    </row>
    <row r="817" spans="1:11">
      <c r="A817" s="165">
        <v>40098.119826388887</v>
      </c>
      <c r="B817" s="166">
        <v>60.021999359130859</v>
      </c>
      <c r="C817" s="167">
        <v>3698.6044921875</v>
      </c>
      <c r="D817" s="146">
        <v>350</v>
      </c>
      <c r="E817" s="146">
        <v>223.01573181152344</v>
      </c>
      <c r="F817" s="146">
        <v>16</v>
      </c>
      <c r="G817" s="146">
        <v>405.5</v>
      </c>
      <c r="H817" s="146">
        <v>10</v>
      </c>
      <c r="I817" s="146">
        <v>0</v>
      </c>
      <c r="J817" s="146">
        <v>-103</v>
      </c>
      <c r="K817" s="146">
        <v>7767.63</v>
      </c>
    </row>
    <row r="818" spans="1:11">
      <c r="A818" s="165">
        <v>40098.11986111111</v>
      </c>
      <c r="B818" s="166">
        <v>60.025001525878906</v>
      </c>
      <c r="C818" s="167">
        <v>3697.868408203125</v>
      </c>
      <c r="D818" s="146">
        <v>350</v>
      </c>
      <c r="E818" s="146">
        <v>223.01573181152344</v>
      </c>
      <c r="F818" s="146">
        <v>16</v>
      </c>
      <c r="G818" s="146">
        <v>406</v>
      </c>
      <c r="H818" s="146">
        <v>10</v>
      </c>
      <c r="I818" s="146">
        <v>0</v>
      </c>
      <c r="J818" s="146">
        <v>-103</v>
      </c>
      <c r="K818" s="146">
        <v>7767.96</v>
      </c>
    </row>
    <row r="819" spans="1:11">
      <c r="A819" s="165">
        <v>40098.119895833333</v>
      </c>
      <c r="B819" s="166">
        <v>60.025001525878906</v>
      </c>
      <c r="C819" s="167">
        <v>3693.912109375</v>
      </c>
      <c r="D819" s="146">
        <v>350</v>
      </c>
      <c r="E819" s="146">
        <v>223.01573181152344</v>
      </c>
      <c r="F819" s="146">
        <v>16</v>
      </c>
      <c r="G819" s="146">
        <v>406.5</v>
      </c>
      <c r="H819" s="146">
        <v>10</v>
      </c>
      <c r="I819" s="146">
        <v>0</v>
      </c>
      <c r="J819" s="146">
        <v>-103</v>
      </c>
      <c r="K819" s="146">
        <v>7768.29</v>
      </c>
    </row>
    <row r="820" spans="1:11">
      <c r="A820" s="165">
        <v>40098.119930555556</v>
      </c>
      <c r="B820" s="166">
        <v>60.022998809814453</v>
      </c>
      <c r="C820" s="167">
        <v>3693.417724609375</v>
      </c>
      <c r="D820" s="146">
        <v>350</v>
      </c>
      <c r="E820" s="146">
        <v>223.01573181152344</v>
      </c>
      <c r="F820" s="146">
        <v>16</v>
      </c>
      <c r="G820" s="146">
        <v>407</v>
      </c>
      <c r="H820" s="146">
        <v>10</v>
      </c>
      <c r="I820" s="146">
        <v>0</v>
      </c>
      <c r="J820" s="146">
        <v>-103</v>
      </c>
      <c r="K820" s="146">
        <v>7768.62</v>
      </c>
    </row>
    <row r="821" spans="1:11">
      <c r="A821" s="165">
        <v>40098.11996527778</v>
      </c>
      <c r="B821" s="166">
        <v>60.028999328613281</v>
      </c>
      <c r="C821" s="167">
        <v>3688.02099609375</v>
      </c>
      <c r="D821" s="146">
        <v>350</v>
      </c>
      <c r="E821" s="146">
        <v>223.01573181152344</v>
      </c>
      <c r="F821" s="146">
        <v>16</v>
      </c>
      <c r="G821" s="146">
        <v>407.5</v>
      </c>
      <c r="H821" s="146">
        <v>10</v>
      </c>
      <c r="I821" s="146">
        <v>0</v>
      </c>
      <c r="J821" s="146">
        <v>-103</v>
      </c>
      <c r="K821" s="146">
        <v>7768.95</v>
      </c>
    </row>
    <row r="822" spans="1:11">
      <c r="A822" s="165">
        <v>40098.120000000003</v>
      </c>
      <c r="B822" s="166">
        <v>60.028999328613281</v>
      </c>
      <c r="C822" s="167">
        <v>3689.14306640625</v>
      </c>
      <c r="D822" s="146">
        <v>350</v>
      </c>
      <c r="E822" s="146">
        <v>223.01573181152344</v>
      </c>
      <c r="F822" s="146">
        <v>16</v>
      </c>
      <c r="G822" s="146">
        <v>408</v>
      </c>
      <c r="H822" s="146">
        <v>10</v>
      </c>
      <c r="I822" s="146">
        <v>0</v>
      </c>
      <c r="J822" s="146">
        <v>-103</v>
      </c>
      <c r="K822" s="146">
        <v>7769.28</v>
      </c>
    </row>
    <row r="823" spans="1:11">
      <c r="A823" s="165">
        <v>40098.120034722226</v>
      </c>
      <c r="B823" s="166">
        <v>60.027999877929687</v>
      </c>
      <c r="C823" s="167">
        <v>3687.8779296875</v>
      </c>
      <c r="D823" s="146">
        <v>350</v>
      </c>
      <c r="E823" s="146">
        <v>223.01573181152344</v>
      </c>
      <c r="F823" s="146">
        <v>16</v>
      </c>
      <c r="G823" s="146">
        <v>408.5</v>
      </c>
      <c r="H823" s="146">
        <v>10</v>
      </c>
      <c r="I823" s="146">
        <v>0</v>
      </c>
      <c r="J823" s="146">
        <v>-103</v>
      </c>
      <c r="K823" s="146">
        <v>7769.61</v>
      </c>
    </row>
    <row r="824" spans="1:11">
      <c r="A824" s="165">
        <v>40098.120069444441</v>
      </c>
      <c r="B824" s="166">
        <v>60.030998229980469</v>
      </c>
      <c r="C824" s="167">
        <v>3687.0263671875</v>
      </c>
      <c r="D824" s="146">
        <v>350</v>
      </c>
      <c r="E824" s="146">
        <v>223.01573181152344</v>
      </c>
      <c r="F824" s="146">
        <v>16</v>
      </c>
      <c r="G824" s="146">
        <v>409</v>
      </c>
      <c r="H824" s="146">
        <v>10</v>
      </c>
      <c r="I824" s="146">
        <v>0</v>
      </c>
      <c r="J824" s="146">
        <v>-103</v>
      </c>
      <c r="K824" s="146">
        <v>7769.94</v>
      </c>
    </row>
    <row r="825" spans="1:11">
      <c r="A825" s="165">
        <v>40098.120104166665</v>
      </c>
      <c r="B825" s="166">
        <v>60.032001495361328</v>
      </c>
      <c r="C825" s="167">
        <v>3685.275634765625</v>
      </c>
      <c r="D825" s="146">
        <v>350</v>
      </c>
      <c r="E825" s="146">
        <v>223.01573181152344</v>
      </c>
      <c r="F825" s="146">
        <v>16</v>
      </c>
      <c r="G825" s="146">
        <v>409.5</v>
      </c>
      <c r="H825" s="146">
        <v>10</v>
      </c>
      <c r="I825" s="146">
        <v>0</v>
      </c>
      <c r="J825" s="146">
        <v>-103</v>
      </c>
      <c r="K825" s="146">
        <v>7770.27</v>
      </c>
    </row>
    <row r="826" spans="1:11">
      <c r="A826" s="165">
        <v>40098.120138888888</v>
      </c>
      <c r="B826" s="166">
        <v>60.033000946044922</v>
      </c>
      <c r="C826" s="167">
        <v>3685.576171875</v>
      </c>
      <c r="D826" s="146">
        <v>350</v>
      </c>
      <c r="E826" s="146">
        <v>223.01573181152344</v>
      </c>
      <c r="F826" s="146">
        <v>16</v>
      </c>
      <c r="G826" s="146">
        <v>410</v>
      </c>
      <c r="H826" s="146">
        <v>10</v>
      </c>
      <c r="I826" s="146">
        <v>0</v>
      </c>
      <c r="J826" s="146">
        <v>-103</v>
      </c>
      <c r="K826" s="146">
        <v>7770.6</v>
      </c>
    </row>
    <row r="827" spans="1:11">
      <c r="A827" s="165">
        <v>40098.120173611111</v>
      </c>
      <c r="B827" s="166">
        <v>60.029998779296875</v>
      </c>
      <c r="C827" s="167">
        <v>3685.98486328125</v>
      </c>
      <c r="D827" s="146">
        <v>350</v>
      </c>
      <c r="E827" s="146">
        <v>223.01573181152344</v>
      </c>
      <c r="F827" s="146">
        <v>16</v>
      </c>
      <c r="G827" s="146">
        <v>410.5</v>
      </c>
      <c r="H827" s="146">
        <v>10</v>
      </c>
      <c r="I827" s="146">
        <v>0</v>
      </c>
      <c r="J827" s="146">
        <v>-103</v>
      </c>
      <c r="K827" s="146">
        <v>7770.93</v>
      </c>
    </row>
    <row r="828" spans="1:11">
      <c r="A828" s="165">
        <v>40098.120208333334</v>
      </c>
      <c r="B828" s="166">
        <v>60.020999908447266</v>
      </c>
      <c r="C828" s="167">
        <v>3687.158935546875</v>
      </c>
      <c r="D828" s="146">
        <v>350</v>
      </c>
      <c r="E828" s="146">
        <v>223.01573181152344</v>
      </c>
      <c r="F828" s="146">
        <v>16</v>
      </c>
      <c r="G828" s="146">
        <v>411</v>
      </c>
      <c r="H828" s="146">
        <v>10</v>
      </c>
      <c r="I828" s="146">
        <v>0</v>
      </c>
      <c r="J828" s="146">
        <v>-103</v>
      </c>
      <c r="K828" s="146">
        <v>7771.26</v>
      </c>
    </row>
    <row r="829" spans="1:11">
      <c r="A829" s="165">
        <v>40098.120243055557</v>
      </c>
      <c r="B829" s="166">
        <v>60.019001007080078</v>
      </c>
      <c r="C829" s="167">
        <v>3688.9970703125</v>
      </c>
      <c r="D829" s="146">
        <v>350</v>
      </c>
      <c r="E829" s="146">
        <v>223.01573181152344</v>
      </c>
      <c r="F829" s="146">
        <v>16</v>
      </c>
      <c r="G829" s="146">
        <v>411.5</v>
      </c>
      <c r="H829" s="146">
        <v>10</v>
      </c>
      <c r="I829" s="146">
        <v>0</v>
      </c>
      <c r="J829" s="146">
        <v>-103</v>
      </c>
      <c r="K829" s="146">
        <v>7771.59</v>
      </c>
    </row>
    <row r="830" spans="1:11">
      <c r="A830" s="165">
        <v>40098.12027777778</v>
      </c>
      <c r="B830" s="166">
        <v>60.016998291015625</v>
      </c>
      <c r="C830" s="167">
        <v>3690.42578125</v>
      </c>
      <c r="D830" s="146">
        <v>350</v>
      </c>
      <c r="E830" s="146">
        <v>223.01573181152344</v>
      </c>
      <c r="F830" s="146">
        <v>16</v>
      </c>
      <c r="G830" s="146">
        <v>412</v>
      </c>
      <c r="H830" s="146">
        <v>10</v>
      </c>
      <c r="I830" s="146">
        <v>0</v>
      </c>
      <c r="J830" s="146">
        <v>-103</v>
      </c>
      <c r="K830" s="146">
        <v>7771.92</v>
      </c>
    </row>
    <row r="831" spans="1:11">
      <c r="A831" s="165">
        <v>40098.120312500003</v>
      </c>
      <c r="B831" s="166">
        <v>60.016998291015625</v>
      </c>
      <c r="C831" s="167">
        <v>3692.71533203125</v>
      </c>
      <c r="D831" s="146">
        <v>350</v>
      </c>
      <c r="E831" s="146">
        <v>223.01573181152344</v>
      </c>
      <c r="F831" s="146">
        <v>16</v>
      </c>
      <c r="G831" s="146">
        <v>412.5</v>
      </c>
      <c r="H831" s="146">
        <v>10</v>
      </c>
      <c r="I831" s="146">
        <v>0</v>
      </c>
      <c r="J831" s="146">
        <v>-103</v>
      </c>
      <c r="K831" s="146">
        <v>7772.25</v>
      </c>
    </row>
    <row r="832" spans="1:11">
      <c r="A832" s="165">
        <v>40098.120347222219</v>
      </c>
      <c r="B832" s="166">
        <v>60.014999389648438</v>
      </c>
      <c r="C832" s="167">
        <v>3692.57763671875</v>
      </c>
      <c r="D832" s="146">
        <v>350</v>
      </c>
      <c r="E832" s="146">
        <v>223.01573181152344</v>
      </c>
      <c r="F832" s="146">
        <v>16</v>
      </c>
      <c r="G832" s="146">
        <v>413</v>
      </c>
      <c r="H832" s="146">
        <v>10</v>
      </c>
      <c r="I832" s="146">
        <v>0</v>
      </c>
      <c r="J832" s="146">
        <v>-103</v>
      </c>
      <c r="K832" s="146">
        <v>7772.58</v>
      </c>
    </row>
    <row r="833" spans="1:11">
      <c r="A833" s="165">
        <v>40098.120381944442</v>
      </c>
      <c r="B833" s="166">
        <v>60.014999389648438</v>
      </c>
      <c r="C833" s="167">
        <v>3693.173095703125</v>
      </c>
      <c r="D833" s="146">
        <v>350</v>
      </c>
      <c r="E833" s="146">
        <v>223.01573181152344</v>
      </c>
      <c r="F833" s="146">
        <v>16</v>
      </c>
      <c r="G833" s="146">
        <v>413.5</v>
      </c>
      <c r="H833" s="146">
        <v>10</v>
      </c>
      <c r="I833" s="146">
        <v>0</v>
      </c>
      <c r="J833" s="146">
        <v>-103</v>
      </c>
      <c r="K833" s="146">
        <v>7772.91</v>
      </c>
    </row>
    <row r="834" spans="1:11">
      <c r="A834" s="165">
        <v>40098.120416666665</v>
      </c>
      <c r="B834" s="166">
        <v>60.008998870849609</v>
      </c>
      <c r="C834" s="167">
        <v>3693.248779296875</v>
      </c>
      <c r="D834" s="146">
        <v>350</v>
      </c>
      <c r="E834" s="146">
        <v>223.01573181152344</v>
      </c>
      <c r="F834" s="146">
        <v>16</v>
      </c>
      <c r="G834" s="146">
        <v>414</v>
      </c>
      <c r="H834" s="146">
        <v>10</v>
      </c>
      <c r="I834" s="146">
        <v>0</v>
      </c>
      <c r="J834" s="146">
        <v>-103</v>
      </c>
      <c r="K834" s="146">
        <v>7773.24</v>
      </c>
    </row>
    <row r="835" spans="1:11">
      <c r="A835" s="165">
        <v>40098.120451388888</v>
      </c>
      <c r="B835" s="166">
        <v>60.007999420166016</v>
      </c>
      <c r="C835" s="167">
        <v>3695.124267578125</v>
      </c>
      <c r="D835" s="146">
        <v>350</v>
      </c>
      <c r="E835" s="146">
        <v>223.01573181152344</v>
      </c>
      <c r="F835" s="146">
        <v>16</v>
      </c>
      <c r="G835" s="146">
        <v>414.5</v>
      </c>
      <c r="H835" s="146">
        <v>10</v>
      </c>
      <c r="I835" s="146">
        <v>0</v>
      </c>
      <c r="J835" s="146">
        <v>-103</v>
      </c>
      <c r="K835" s="146">
        <v>7773.57</v>
      </c>
    </row>
    <row r="836" spans="1:11">
      <c r="A836" s="165">
        <v>40098.120486111111</v>
      </c>
      <c r="B836" s="166">
        <v>60.005001068115234</v>
      </c>
      <c r="C836" s="167">
        <v>3694.6806640625</v>
      </c>
      <c r="D836" s="146">
        <v>350</v>
      </c>
      <c r="E836" s="146">
        <v>223.01573181152344</v>
      </c>
      <c r="F836" s="146">
        <v>16</v>
      </c>
      <c r="G836" s="146">
        <v>415</v>
      </c>
      <c r="H836" s="146">
        <v>10</v>
      </c>
      <c r="I836" s="146">
        <v>0</v>
      </c>
      <c r="J836" s="146">
        <v>-103</v>
      </c>
      <c r="K836" s="146">
        <v>7773.9</v>
      </c>
    </row>
    <row r="837" spans="1:11">
      <c r="A837" s="165">
        <v>40098.120520833334</v>
      </c>
      <c r="B837" s="166">
        <v>60.005001068115234</v>
      </c>
      <c r="C837" s="167">
        <v>3694.19873046875</v>
      </c>
      <c r="D837" s="146">
        <v>350</v>
      </c>
      <c r="E837" s="146">
        <v>223.01573181152344</v>
      </c>
      <c r="F837" s="146">
        <v>16</v>
      </c>
      <c r="G837" s="146">
        <v>415.5</v>
      </c>
      <c r="H837" s="146">
        <v>10</v>
      </c>
      <c r="I837" s="146">
        <v>0</v>
      </c>
      <c r="J837" s="146">
        <v>-103</v>
      </c>
      <c r="K837" s="146">
        <v>7774.23</v>
      </c>
    </row>
    <row r="838" spans="1:11">
      <c r="A838" s="165">
        <v>40098.120555555557</v>
      </c>
      <c r="B838" s="166">
        <v>59.999000549316406</v>
      </c>
      <c r="C838" s="167">
        <v>3693.74951171875</v>
      </c>
      <c r="D838" s="146">
        <v>350</v>
      </c>
      <c r="E838" s="146">
        <v>223.01573181152344</v>
      </c>
      <c r="F838" s="146">
        <v>16</v>
      </c>
      <c r="G838" s="146">
        <v>416</v>
      </c>
      <c r="H838" s="146">
        <v>10</v>
      </c>
      <c r="I838" s="146">
        <v>0</v>
      </c>
      <c r="J838" s="146">
        <v>-103</v>
      </c>
      <c r="K838" s="146">
        <v>7774.56</v>
      </c>
    </row>
    <row r="839" spans="1:11">
      <c r="A839" s="165">
        <v>40098.12059027778</v>
      </c>
      <c r="B839" s="166">
        <v>59.997001647949219</v>
      </c>
      <c r="C839" s="167">
        <v>3692.80615234375</v>
      </c>
      <c r="D839" s="146">
        <v>350</v>
      </c>
      <c r="E839" s="146">
        <v>223.01573181152344</v>
      </c>
      <c r="F839" s="146">
        <v>16</v>
      </c>
      <c r="G839" s="146">
        <v>416.5</v>
      </c>
      <c r="H839" s="146">
        <v>10</v>
      </c>
      <c r="I839" s="146">
        <v>0</v>
      </c>
      <c r="J839" s="146">
        <v>-103</v>
      </c>
      <c r="K839" s="146">
        <v>7774.89</v>
      </c>
    </row>
    <row r="840" spans="1:11">
      <c r="A840" s="165">
        <v>40098.120625000003</v>
      </c>
      <c r="B840" s="166">
        <v>60</v>
      </c>
      <c r="C840" s="167">
        <v>3691.14990234375</v>
      </c>
      <c r="D840" s="146">
        <v>350</v>
      </c>
      <c r="E840" s="146">
        <v>223.01573181152344</v>
      </c>
      <c r="F840" s="146">
        <v>16</v>
      </c>
      <c r="G840" s="146">
        <v>417</v>
      </c>
      <c r="H840" s="146">
        <v>10</v>
      </c>
      <c r="I840" s="146">
        <v>0</v>
      </c>
      <c r="J840" s="146">
        <v>-103</v>
      </c>
      <c r="K840" s="146">
        <v>7775.22</v>
      </c>
    </row>
    <row r="841" spans="1:11">
      <c r="A841" s="165">
        <v>40098.120659722219</v>
      </c>
      <c r="B841" s="166">
        <v>59.998001098632813</v>
      </c>
      <c r="C841" s="167">
        <v>3691.076904296875</v>
      </c>
      <c r="D841" s="146">
        <v>350</v>
      </c>
      <c r="E841" s="146">
        <v>223.01573181152344</v>
      </c>
      <c r="F841" s="146">
        <v>16</v>
      </c>
      <c r="G841" s="146">
        <v>417.5</v>
      </c>
      <c r="H841" s="146">
        <v>10</v>
      </c>
      <c r="I841" s="146">
        <v>0</v>
      </c>
      <c r="J841" s="146">
        <v>-103</v>
      </c>
      <c r="K841" s="146">
        <v>7775.55</v>
      </c>
    </row>
    <row r="842" spans="1:11">
      <c r="A842" s="165">
        <v>40098.120694444442</v>
      </c>
      <c r="B842" s="166">
        <v>59.993999481201172</v>
      </c>
      <c r="C842" s="167">
        <v>3690.587646484375</v>
      </c>
      <c r="D842" s="146">
        <v>350</v>
      </c>
      <c r="E842" s="146">
        <v>223.01573181152344</v>
      </c>
      <c r="F842" s="146">
        <v>16</v>
      </c>
      <c r="G842" s="146">
        <v>418</v>
      </c>
      <c r="H842" s="146">
        <v>10</v>
      </c>
      <c r="I842" s="146">
        <v>0</v>
      </c>
      <c r="J842" s="146">
        <v>-103</v>
      </c>
      <c r="K842" s="146">
        <v>7775.88</v>
      </c>
    </row>
    <row r="843" spans="1:11">
      <c r="A843" s="165">
        <v>40098.120729166665</v>
      </c>
      <c r="B843" s="166">
        <v>59.992000579833984</v>
      </c>
      <c r="C843" s="167">
        <v>3688.482666015625</v>
      </c>
      <c r="D843" s="146">
        <v>350</v>
      </c>
      <c r="E843" s="146">
        <v>223.01573181152344</v>
      </c>
      <c r="F843" s="146">
        <v>16</v>
      </c>
      <c r="G843" s="146">
        <v>418.5</v>
      </c>
      <c r="H843" s="146">
        <v>10</v>
      </c>
      <c r="I843" s="146">
        <v>0</v>
      </c>
      <c r="J843" s="146">
        <v>-103</v>
      </c>
      <c r="K843" s="146">
        <v>7776.21</v>
      </c>
    </row>
    <row r="844" spans="1:11">
      <c r="A844" s="165">
        <v>40098.120763888888</v>
      </c>
      <c r="B844" s="166">
        <v>59.987998962402344</v>
      </c>
      <c r="C844" s="167">
        <v>3689.4453125</v>
      </c>
      <c r="D844" s="146">
        <v>350</v>
      </c>
      <c r="E844" s="146">
        <v>223.01573181152344</v>
      </c>
      <c r="F844" s="146">
        <v>16</v>
      </c>
      <c r="G844" s="146">
        <v>419</v>
      </c>
      <c r="H844" s="146">
        <v>10</v>
      </c>
      <c r="I844" s="146">
        <v>0</v>
      </c>
      <c r="J844" s="146">
        <v>-103</v>
      </c>
      <c r="K844" s="146">
        <v>7776.54</v>
      </c>
    </row>
    <row r="845" spans="1:11">
      <c r="A845" s="165">
        <v>40098.120798611111</v>
      </c>
      <c r="B845" s="166">
        <v>59.985000610351563</v>
      </c>
      <c r="C845" s="167">
        <v>3689.52490234375</v>
      </c>
      <c r="D845" s="146">
        <v>350</v>
      </c>
      <c r="E845" s="146">
        <v>223.01573181152344</v>
      </c>
      <c r="F845" s="146">
        <v>16</v>
      </c>
      <c r="G845" s="146">
        <v>419.5</v>
      </c>
      <c r="H845" s="146">
        <v>10</v>
      </c>
      <c r="I845" s="146">
        <v>0</v>
      </c>
      <c r="J845" s="146">
        <v>-103</v>
      </c>
      <c r="K845" s="146">
        <v>7776.87</v>
      </c>
    </row>
    <row r="846" spans="1:11">
      <c r="A846" s="165">
        <v>40098.120833333334</v>
      </c>
      <c r="B846" s="166">
        <v>59.987998962402344</v>
      </c>
      <c r="C846" s="167">
        <v>3689.735595703125</v>
      </c>
      <c r="D846" s="146">
        <v>350</v>
      </c>
      <c r="E846" s="146">
        <v>223.01573181152344</v>
      </c>
      <c r="F846" s="146">
        <v>16</v>
      </c>
      <c r="G846" s="146">
        <v>420</v>
      </c>
      <c r="H846" s="146">
        <v>10</v>
      </c>
      <c r="I846" s="146">
        <v>0</v>
      </c>
      <c r="J846" s="146">
        <v>-103</v>
      </c>
      <c r="K846" s="146">
        <v>7777.2</v>
      </c>
    </row>
    <row r="847" spans="1:11">
      <c r="A847" s="165">
        <v>40098.120868055557</v>
      </c>
      <c r="B847" s="166">
        <v>59.987998962402344</v>
      </c>
      <c r="C847" s="167">
        <v>3688.240234375</v>
      </c>
      <c r="D847" s="146">
        <v>350</v>
      </c>
      <c r="E847" s="146">
        <v>223.01573181152344</v>
      </c>
      <c r="F847" s="146">
        <v>16</v>
      </c>
      <c r="G847" s="146">
        <v>420.5</v>
      </c>
      <c r="H847" s="146">
        <v>10</v>
      </c>
      <c r="I847" s="146">
        <v>0</v>
      </c>
      <c r="J847" s="146">
        <v>-103</v>
      </c>
      <c r="K847" s="146">
        <v>7777.53</v>
      </c>
    </row>
    <row r="848" spans="1:11">
      <c r="A848" s="165">
        <v>40098.12090277778</v>
      </c>
      <c r="B848" s="166">
        <v>59.983001708984375</v>
      </c>
      <c r="C848" s="167">
        <v>3687.49365234375</v>
      </c>
      <c r="D848" s="146">
        <v>350</v>
      </c>
      <c r="E848" s="146">
        <v>223.01573181152344</v>
      </c>
      <c r="F848" s="146">
        <v>16</v>
      </c>
      <c r="G848" s="146">
        <v>421</v>
      </c>
      <c r="H848" s="146">
        <v>10</v>
      </c>
      <c r="I848" s="146">
        <v>0</v>
      </c>
      <c r="J848" s="146">
        <v>-103</v>
      </c>
      <c r="K848" s="146">
        <v>7777.86</v>
      </c>
    </row>
    <row r="849" spans="1:11">
      <c r="A849" s="165">
        <v>40098.120937500003</v>
      </c>
      <c r="B849" s="166">
        <v>59.983001708984375</v>
      </c>
      <c r="C849" s="167">
        <v>3686.707275390625</v>
      </c>
      <c r="D849" s="146">
        <v>350</v>
      </c>
      <c r="E849" s="146">
        <v>223.01573181152344</v>
      </c>
      <c r="F849" s="146">
        <v>16</v>
      </c>
      <c r="G849" s="146">
        <v>421.5</v>
      </c>
      <c r="H849" s="146">
        <v>10</v>
      </c>
      <c r="I849" s="146">
        <v>0</v>
      </c>
      <c r="J849" s="146">
        <v>-103</v>
      </c>
      <c r="K849" s="146">
        <v>7778.19</v>
      </c>
    </row>
    <row r="850" spans="1:11">
      <c r="A850" s="165">
        <v>40098.120972222219</v>
      </c>
      <c r="B850" s="166">
        <v>59.986000061035156</v>
      </c>
      <c r="C850" s="167">
        <v>3685.65966796875</v>
      </c>
      <c r="D850" s="146">
        <v>350</v>
      </c>
      <c r="E850" s="146">
        <v>223.01573181152344</v>
      </c>
      <c r="F850" s="146">
        <v>16</v>
      </c>
      <c r="G850" s="146">
        <v>422</v>
      </c>
      <c r="H850" s="146">
        <v>10</v>
      </c>
      <c r="I850" s="146">
        <v>0</v>
      </c>
      <c r="J850" s="146">
        <v>-103</v>
      </c>
      <c r="K850" s="146">
        <v>7778.52</v>
      </c>
    </row>
    <row r="851" spans="1:11">
      <c r="A851" s="165">
        <v>40098.121006944442</v>
      </c>
      <c r="B851" s="166">
        <v>59.98699951171875</v>
      </c>
      <c r="C851" s="167">
        <v>3684.33349609375</v>
      </c>
      <c r="D851" s="146">
        <v>350</v>
      </c>
      <c r="E851" s="146">
        <v>223.01573181152344</v>
      </c>
      <c r="F851" s="146">
        <v>16</v>
      </c>
      <c r="G851" s="146">
        <v>422.5</v>
      </c>
      <c r="H851" s="146">
        <v>10</v>
      </c>
      <c r="I851" s="146">
        <v>0</v>
      </c>
      <c r="J851" s="146">
        <v>-103</v>
      </c>
      <c r="K851" s="146">
        <v>7778.85</v>
      </c>
    </row>
    <row r="852" spans="1:11">
      <c r="A852" s="165">
        <v>40098.121041666665</v>
      </c>
      <c r="B852" s="166">
        <v>59.986000061035156</v>
      </c>
      <c r="C852" s="167">
        <v>3683.910888671875</v>
      </c>
      <c r="D852" s="146">
        <v>350</v>
      </c>
      <c r="E852" s="146">
        <v>223.01573181152344</v>
      </c>
      <c r="F852" s="146">
        <v>16</v>
      </c>
      <c r="G852" s="146">
        <v>423</v>
      </c>
      <c r="H852" s="146">
        <v>10</v>
      </c>
      <c r="I852" s="146">
        <v>0</v>
      </c>
      <c r="J852" s="146">
        <v>-103</v>
      </c>
      <c r="K852" s="146">
        <v>7779.18</v>
      </c>
    </row>
    <row r="853" spans="1:11">
      <c r="A853" s="165">
        <v>40098.121076388888</v>
      </c>
      <c r="B853" s="166">
        <v>59.985000610351563</v>
      </c>
      <c r="C853" s="167">
        <v>3684.208251953125</v>
      </c>
      <c r="D853" s="146">
        <v>350</v>
      </c>
      <c r="E853" s="146">
        <v>223.01573181152344</v>
      </c>
      <c r="F853" s="146">
        <v>16</v>
      </c>
      <c r="G853" s="146">
        <v>423.5</v>
      </c>
      <c r="H853" s="146">
        <v>10</v>
      </c>
      <c r="I853" s="146">
        <v>0</v>
      </c>
      <c r="J853" s="146">
        <v>-103</v>
      </c>
      <c r="K853" s="146">
        <v>7779.51</v>
      </c>
    </row>
    <row r="854" spans="1:11">
      <c r="A854" s="165">
        <v>40098.121111111112</v>
      </c>
      <c r="B854" s="166">
        <v>59.983001708984375</v>
      </c>
      <c r="C854" s="167">
        <v>3683.81103515625</v>
      </c>
      <c r="D854" s="146">
        <v>350</v>
      </c>
      <c r="E854" s="146">
        <v>223.01573181152344</v>
      </c>
      <c r="F854" s="146">
        <v>16</v>
      </c>
      <c r="G854" s="146">
        <v>424</v>
      </c>
      <c r="H854" s="146">
        <v>10</v>
      </c>
      <c r="I854" s="146">
        <v>0</v>
      </c>
      <c r="J854" s="146">
        <v>-103</v>
      </c>
      <c r="K854" s="146">
        <v>7779.84</v>
      </c>
    </row>
    <row r="855" spans="1:11">
      <c r="A855" s="165">
        <v>40098.121145833335</v>
      </c>
      <c r="B855" s="166">
        <v>59.981998443603516</v>
      </c>
      <c r="C855" s="167">
        <v>3684.2578125</v>
      </c>
      <c r="D855" s="146">
        <v>350</v>
      </c>
      <c r="E855" s="146">
        <v>223.01573181152344</v>
      </c>
      <c r="F855" s="146">
        <v>16</v>
      </c>
      <c r="G855" s="146">
        <v>424.5</v>
      </c>
      <c r="H855" s="146">
        <v>10</v>
      </c>
      <c r="I855" s="146">
        <v>0</v>
      </c>
      <c r="J855" s="146">
        <v>-103</v>
      </c>
      <c r="K855" s="146">
        <v>7780.17</v>
      </c>
    </row>
    <row r="856" spans="1:11">
      <c r="A856" s="165">
        <v>40098.121180555558</v>
      </c>
      <c r="B856" s="166">
        <v>59.979999542236328</v>
      </c>
      <c r="C856" s="167">
        <v>3684.88427734375</v>
      </c>
      <c r="D856" s="146">
        <v>350</v>
      </c>
      <c r="E856" s="146">
        <v>223.01573181152344</v>
      </c>
      <c r="F856" s="146">
        <v>16</v>
      </c>
      <c r="G856" s="146">
        <v>425</v>
      </c>
      <c r="H856" s="146">
        <v>10</v>
      </c>
      <c r="I856" s="146">
        <v>0</v>
      </c>
      <c r="J856" s="146">
        <v>-103</v>
      </c>
      <c r="K856" s="146">
        <v>7780.5</v>
      </c>
    </row>
    <row r="857" spans="1:11">
      <c r="A857" s="165">
        <v>40098.121215277781</v>
      </c>
      <c r="B857" s="166">
        <v>59.978000640869141</v>
      </c>
      <c r="C857" s="167">
        <v>3685.654296875</v>
      </c>
      <c r="D857" s="146">
        <v>350</v>
      </c>
      <c r="E857" s="146">
        <v>223.01573181152344</v>
      </c>
      <c r="F857" s="146">
        <v>16</v>
      </c>
      <c r="G857" s="146">
        <v>425.5</v>
      </c>
      <c r="H857" s="146">
        <v>10</v>
      </c>
      <c r="I857" s="146">
        <v>0</v>
      </c>
      <c r="J857" s="146">
        <v>-103</v>
      </c>
      <c r="K857" s="146">
        <v>7780.83</v>
      </c>
    </row>
    <row r="858" spans="1:11">
      <c r="A858" s="165">
        <v>40098.121249999997</v>
      </c>
      <c r="B858" s="166">
        <v>59.974998474121094</v>
      </c>
      <c r="C858" s="167">
        <v>3685.0869140625</v>
      </c>
      <c r="D858" s="146">
        <v>350</v>
      </c>
      <c r="E858" s="146">
        <v>223.01573181152344</v>
      </c>
      <c r="F858" s="146">
        <v>16</v>
      </c>
      <c r="G858" s="146">
        <v>426</v>
      </c>
      <c r="H858" s="146">
        <v>10</v>
      </c>
      <c r="I858" s="146">
        <v>0</v>
      </c>
      <c r="J858" s="146">
        <v>-103</v>
      </c>
      <c r="K858" s="146">
        <v>7781.16</v>
      </c>
    </row>
    <row r="859" spans="1:11">
      <c r="A859" s="165">
        <v>40098.12128472222</v>
      </c>
      <c r="B859" s="166">
        <v>59.972999572753906</v>
      </c>
      <c r="C859" s="167">
        <v>3685.196044921875</v>
      </c>
      <c r="D859" s="146">
        <v>350</v>
      </c>
      <c r="E859" s="146">
        <v>223.01573181152344</v>
      </c>
      <c r="F859" s="146">
        <v>16</v>
      </c>
      <c r="G859" s="146">
        <v>426.5</v>
      </c>
      <c r="H859" s="146">
        <v>10</v>
      </c>
      <c r="I859" s="146">
        <v>0</v>
      </c>
      <c r="J859" s="146">
        <v>-103</v>
      </c>
      <c r="K859" s="146">
        <v>7781.49</v>
      </c>
    </row>
    <row r="860" spans="1:11">
      <c r="A860" s="165">
        <v>40098.121319444443</v>
      </c>
      <c r="B860" s="166">
        <v>59.976001739501953</v>
      </c>
      <c r="C860" s="167">
        <v>3687.412353515625</v>
      </c>
      <c r="D860" s="146">
        <v>350</v>
      </c>
      <c r="E860" s="146">
        <v>223.01573181152344</v>
      </c>
      <c r="F860" s="146">
        <v>16</v>
      </c>
      <c r="G860" s="146">
        <v>427</v>
      </c>
      <c r="H860" s="146">
        <v>10</v>
      </c>
      <c r="I860" s="146">
        <v>0</v>
      </c>
      <c r="J860" s="146">
        <v>-103</v>
      </c>
      <c r="K860" s="146">
        <v>7781.82</v>
      </c>
    </row>
    <row r="861" spans="1:11">
      <c r="A861" s="165">
        <v>40098.121354166666</v>
      </c>
      <c r="B861" s="166">
        <v>59.976001739501953</v>
      </c>
      <c r="C861" s="167">
        <v>3688.5986328125</v>
      </c>
      <c r="D861" s="146">
        <v>350</v>
      </c>
      <c r="E861" s="146">
        <v>223.01573181152344</v>
      </c>
      <c r="F861" s="146">
        <v>16</v>
      </c>
      <c r="G861" s="146">
        <v>427.5</v>
      </c>
      <c r="H861" s="146">
        <v>10</v>
      </c>
      <c r="I861" s="146">
        <v>0</v>
      </c>
      <c r="J861" s="146">
        <v>-103</v>
      </c>
      <c r="K861" s="146">
        <v>7782.15</v>
      </c>
    </row>
    <row r="862" spans="1:11">
      <c r="A862" s="165">
        <v>40098.121388888889</v>
      </c>
      <c r="B862" s="166">
        <v>59.981998443603516</v>
      </c>
      <c r="C862" s="167">
        <v>3687.84765625</v>
      </c>
      <c r="D862" s="146">
        <v>350</v>
      </c>
      <c r="E862" s="146">
        <v>223.01573181152344</v>
      </c>
      <c r="F862" s="146">
        <v>16</v>
      </c>
      <c r="G862" s="146">
        <v>428</v>
      </c>
      <c r="H862" s="146">
        <v>10</v>
      </c>
      <c r="I862" s="146">
        <v>0</v>
      </c>
      <c r="J862" s="146">
        <v>-103</v>
      </c>
      <c r="K862" s="146">
        <v>7782.48</v>
      </c>
    </row>
    <row r="863" spans="1:11">
      <c r="A863" s="165">
        <v>40098.121423611112</v>
      </c>
      <c r="B863" s="166">
        <v>59.979000091552734</v>
      </c>
      <c r="C863" s="167">
        <v>3685.7822265625</v>
      </c>
      <c r="D863" s="146">
        <v>350</v>
      </c>
      <c r="E863" s="146">
        <v>223.01573181152344</v>
      </c>
      <c r="F863" s="146">
        <v>16</v>
      </c>
      <c r="G863" s="146">
        <v>428.5</v>
      </c>
      <c r="H863" s="146">
        <v>10</v>
      </c>
      <c r="I863" s="146">
        <v>0</v>
      </c>
      <c r="J863" s="146">
        <v>-103</v>
      </c>
      <c r="K863" s="146">
        <v>7782.81</v>
      </c>
    </row>
    <row r="864" spans="1:11">
      <c r="A864" s="165">
        <v>40098.121458333335</v>
      </c>
      <c r="B864" s="166">
        <v>59.977001190185547</v>
      </c>
      <c r="C864" s="167">
        <v>3684.89013671875</v>
      </c>
      <c r="D864" s="146">
        <v>350</v>
      </c>
      <c r="E864" s="146">
        <v>223.01573181152344</v>
      </c>
      <c r="F864" s="146">
        <v>16</v>
      </c>
      <c r="G864" s="146">
        <v>429</v>
      </c>
      <c r="H864" s="146">
        <v>10</v>
      </c>
      <c r="I864" s="146">
        <v>0</v>
      </c>
      <c r="J864" s="146">
        <v>-103</v>
      </c>
      <c r="K864" s="146">
        <v>7783.14</v>
      </c>
    </row>
    <row r="865" spans="1:11">
      <c r="A865" s="165">
        <v>40098.121493055558</v>
      </c>
      <c r="B865" s="166">
        <v>59.977001190185547</v>
      </c>
      <c r="C865" s="167">
        <v>3684.54931640625</v>
      </c>
      <c r="D865" s="146">
        <v>350</v>
      </c>
      <c r="E865" s="146">
        <v>223.01573181152344</v>
      </c>
      <c r="F865" s="146">
        <v>16</v>
      </c>
      <c r="G865" s="146">
        <v>429.5</v>
      </c>
      <c r="H865" s="146">
        <v>10</v>
      </c>
      <c r="I865" s="146">
        <v>0</v>
      </c>
      <c r="J865" s="146">
        <v>-103</v>
      </c>
      <c r="K865" s="146">
        <v>7783.47</v>
      </c>
    </row>
    <row r="866" spans="1:11">
      <c r="A866" s="165">
        <v>40098.121527777781</v>
      </c>
      <c r="B866" s="166">
        <v>59.978000640869141</v>
      </c>
      <c r="C866" s="167">
        <v>3684.09326171875</v>
      </c>
      <c r="D866" s="146">
        <v>350</v>
      </c>
      <c r="E866" s="146">
        <v>223.01573181152344</v>
      </c>
      <c r="F866" s="146">
        <v>16</v>
      </c>
      <c r="G866" s="146">
        <v>430</v>
      </c>
      <c r="H866" s="146">
        <v>10</v>
      </c>
      <c r="I866" s="146">
        <v>0</v>
      </c>
      <c r="J866" s="146">
        <v>-103</v>
      </c>
      <c r="K866" s="146">
        <v>7783.8</v>
      </c>
    </row>
    <row r="867" spans="1:11">
      <c r="A867" s="165">
        <v>40098.121562499997</v>
      </c>
      <c r="B867" s="166">
        <v>59.978000640869141</v>
      </c>
      <c r="C867" s="167">
        <v>3682.814208984375</v>
      </c>
      <c r="D867" s="146">
        <v>350</v>
      </c>
      <c r="E867" s="146">
        <v>223.01573181152344</v>
      </c>
      <c r="F867" s="146">
        <v>16</v>
      </c>
      <c r="G867" s="146">
        <v>430.5</v>
      </c>
      <c r="H867" s="146">
        <v>10</v>
      </c>
      <c r="I867" s="146">
        <v>0</v>
      </c>
      <c r="J867" s="146">
        <v>-103</v>
      </c>
      <c r="K867" s="146">
        <v>7784.13</v>
      </c>
    </row>
    <row r="868" spans="1:11">
      <c r="A868" s="165">
        <v>40098.12159722222</v>
      </c>
      <c r="B868" s="166">
        <v>59.983001708984375</v>
      </c>
      <c r="C868" s="167">
        <v>3682.317626953125</v>
      </c>
      <c r="D868" s="146">
        <v>350</v>
      </c>
      <c r="E868" s="146">
        <v>223.01573181152344</v>
      </c>
      <c r="F868" s="146">
        <v>16</v>
      </c>
      <c r="G868" s="146">
        <v>431</v>
      </c>
      <c r="H868" s="146">
        <v>10</v>
      </c>
      <c r="I868" s="146">
        <v>0</v>
      </c>
      <c r="J868" s="146">
        <v>-103</v>
      </c>
      <c r="K868" s="146">
        <v>7784.46</v>
      </c>
    </row>
    <row r="869" spans="1:11">
      <c r="A869" s="165">
        <v>40098.121631944443</v>
      </c>
      <c r="B869" s="166">
        <v>59.980998992919922</v>
      </c>
      <c r="C869" s="167">
        <v>3682.6474609375</v>
      </c>
      <c r="D869" s="146">
        <v>350</v>
      </c>
      <c r="E869" s="146">
        <v>223.01573181152344</v>
      </c>
      <c r="F869" s="146">
        <v>16</v>
      </c>
      <c r="G869" s="146">
        <v>431.5</v>
      </c>
      <c r="H869" s="146">
        <v>10</v>
      </c>
      <c r="I869" s="146">
        <v>0</v>
      </c>
      <c r="J869" s="146">
        <v>-103</v>
      </c>
      <c r="K869" s="146">
        <v>7784.79</v>
      </c>
    </row>
    <row r="870" spans="1:11">
      <c r="A870" s="165">
        <v>40098.121666666666</v>
      </c>
      <c r="B870" s="166">
        <v>59.978000640869141</v>
      </c>
      <c r="C870" s="167">
        <v>3682.85546875</v>
      </c>
      <c r="D870" s="146">
        <v>350</v>
      </c>
      <c r="E870" s="146">
        <v>223.01573181152344</v>
      </c>
      <c r="F870" s="146">
        <v>16</v>
      </c>
      <c r="G870" s="146">
        <v>432</v>
      </c>
      <c r="H870" s="146">
        <v>10</v>
      </c>
      <c r="I870" s="146">
        <v>0</v>
      </c>
      <c r="J870" s="146">
        <v>-103</v>
      </c>
      <c r="K870" s="146">
        <v>7785.12</v>
      </c>
    </row>
    <row r="871" spans="1:11">
      <c r="A871" s="165">
        <v>40098.121701388889</v>
      </c>
      <c r="B871" s="166">
        <v>59.979000091552734</v>
      </c>
      <c r="C871" s="167">
        <v>3684.0517578125</v>
      </c>
      <c r="D871" s="146">
        <v>350</v>
      </c>
      <c r="E871" s="146">
        <v>223.01573181152344</v>
      </c>
      <c r="F871" s="146">
        <v>16</v>
      </c>
      <c r="G871" s="146">
        <v>432.5</v>
      </c>
      <c r="H871" s="146">
        <v>10</v>
      </c>
      <c r="I871" s="146">
        <v>0</v>
      </c>
      <c r="J871" s="146">
        <v>-103</v>
      </c>
      <c r="K871" s="146">
        <v>7785.45</v>
      </c>
    </row>
    <row r="872" spans="1:11">
      <c r="A872" s="165">
        <v>40098.121736111112</v>
      </c>
      <c r="B872" s="166">
        <v>59.979000091552734</v>
      </c>
      <c r="C872" s="167">
        <v>3684.318359375</v>
      </c>
      <c r="D872" s="146">
        <v>350</v>
      </c>
      <c r="E872" s="146">
        <v>223.01573181152344</v>
      </c>
      <c r="F872" s="146">
        <v>16</v>
      </c>
      <c r="G872" s="146">
        <v>433</v>
      </c>
      <c r="H872" s="146">
        <v>10</v>
      </c>
      <c r="I872" s="146">
        <v>0</v>
      </c>
      <c r="J872" s="146">
        <v>-103</v>
      </c>
      <c r="K872" s="146">
        <v>7785.78</v>
      </c>
    </row>
    <row r="873" spans="1:11">
      <c r="A873" s="165">
        <v>40098.121770833335</v>
      </c>
      <c r="B873" s="166">
        <v>59.983001708984375</v>
      </c>
      <c r="C873" s="167">
        <v>3686.62939453125</v>
      </c>
      <c r="D873" s="146">
        <v>350</v>
      </c>
      <c r="E873" s="146">
        <v>223.01573181152344</v>
      </c>
      <c r="F873" s="146">
        <v>16</v>
      </c>
      <c r="G873" s="146">
        <v>433.5</v>
      </c>
      <c r="H873" s="146">
        <v>10</v>
      </c>
      <c r="I873" s="146">
        <v>0</v>
      </c>
      <c r="J873" s="146">
        <v>-103</v>
      </c>
      <c r="K873" s="146">
        <v>7786.11</v>
      </c>
    </row>
    <row r="874" spans="1:11">
      <c r="A874" s="165">
        <v>40098.121805555558</v>
      </c>
      <c r="B874" s="166">
        <v>59.990001678466797</v>
      </c>
      <c r="C874" s="167">
        <v>3685.286376953125</v>
      </c>
      <c r="D874" s="146">
        <v>350</v>
      </c>
      <c r="E874" s="146">
        <v>223.01573181152344</v>
      </c>
      <c r="F874" s="146">
        <v>16</v>
      </c>
      <c r="G874" s="146">
        <v>434</v>
      </c>
      <c r="H874" s="146">
        <v>10</v>
      </c>
      <c r="I874" s="146">
        <v>0</v>
      </c>
      <c r="J874" s="146">
        <v>-103</v>
      </c>
      <c r="K874" s="146">
        <v>7786.44</v>
      </c>
    </row>
    <row r="875" spans="1:11">
      <c r="A875" s="165">
        <v>40098.121840277781</v>
      </c>
      <c r="B875" s="166">
        <v>59.992000579833984</v>
      </c>
      <c r="C875" s="167">
        <v>3682.416015625</v>
      </c>
      <c r="D875" s="146">
        <v>350</v>
      </c>
      <c r="E875" s="146">
        <v>223.01573181152344</v>
      </c>
      <c r="F875" s="146">
        <v>16</v>
      </c>
      <c r="G875" s="146">
        <v>434.5</v>
      </c>
      <c r="H875" s="146">
        <v>10</v>
      </c>
      <c r="I875" s="146">
        <v>0</v>
      </c>
      <c r="J875" s="146">
        <v>-103</v>
      </c>
      <c r="K875" s="146">
        <v>7786.77</v>
      </c>
    </row>
    <row r="876" spans="1:11">
      <c r="A876" s="165">
        <v>40098.121874999997</v>
      </c>
      <c r="B876" s="166">
        <v>59.990001678466797</v>
      </c>
      <c r="C876" s="167">
        <v>3681.402587890625</v>
      </c>
      <c r="D876" s="146">
        <v>350</v>
      </c>
      <c r="E876" s="146">
        <v>223.01573181152344</v>
      </c>
      <c r="F876" s="146">
        <v>16</v>
      </c>
      <c r="G876" s="146">
        <v>435</v>
      </c>
      <c r="H876" s="146">
        <v>10</v>
      </c>
      <c r="I876" s="146">
        <v>0</v>
      </c>
      <c r="J876" s="146">
        <v>-103</v>
      </c>
      <c r="K876" s="146">
        <v>7787.1</v>
      </c>
    </row>
    <row r="877" spans="1:11">
      <c r="A877" s="165">
        <v>40098.12190972222</v>
      </c>
      <c r="B877" s="166">
        <v>59.987998962402344</v>
      </c>
      <c r="C877" s="167">
        <v>3679.435791015625</v>
      </c>
      <c r="D877" s="146">
        <v>350</v>
      </c>
      <c r="E877" s="146">
        <v>223.01573181152344</v>
      </c>
      <c r="F877" s="146">
        <v>16</v>
      </c>
      <c r="G877" s="146">
        <v>435.5</v>
      </c>
      <c r="H877" s="146">
        <v>10</v>
      </c>
      <c r="I877" s="146">
        <v>0</v>
      </c>
      <c r="J877" s="146">
        <v>-103</v>
      </c>
      <c r="K877" s="146">
        <v>7787.43</v>
      </c>
    </row>
    <row r="878" spans="1:11">
      <c r="A878" s="165">
        <v>40098.121944444443</v>
      </c>
      <c r="B878" s="166">
        <v>59.990001678466797</v>
      </c>
      <c r="C878" s="167">
        <v>3671.76123046875</v>
      </c>
      <c r="D878" s="146">
        <v>350</v>
      </c>
      <c r="E878" s="146">
        <v>223.01573181152344</v>
      </c>
      <c r="F878" s="146">
        <v>16</v>
      </c>
      <c r="G878" s="146">
        <v>436</v>
      </c>
      <c r="H878" s="146">
        <v>10</v>
      </c>
      <c r="I878" s="146">
        <v>0</v>
      </c>
      <c r="J878" s="146">
        <v>-103</v>
      </c>
      <c r="K878" s="146">
        <v>7787.76</v>
      </c>
    </row>
    <row r="879" spans="1:11">
      <c r="A879" s="165">
        <v>40098.121979166666</v>
      </c>
      <c r="B879" s="166">
        <v>59.993000030517578</v>
      </c>
      <c r="C879" s="167">
        <v>3670.159423828125</v>
      </c>
      <c r="D879" s="146">
        <v>350</v>
      </c>
      <c r="E879" s="146">
        <v>223.01573181152344</v>
      </c>
      <c r="F879" s="146">
        <v>16</v>
      </c>
      <c r="G879" s="146">
        <v>436.5</v>
      </c>
      <c r="H879" s="146">
        <v>10</v>
      </c>
      <c r="I879" s="146">
        <v>0</v>
      </c>
      <c r="J879" s="146">
        <v>-103</v>
      </c>
      <c r="K879" s="146">
        <v>7788.09</v>
      </c>
    </row>
    <row r="880" spans="1:11">
      <c r="A880" s="165">
        <v>40098.122013888889</v>
      </c>
      <c r="B880" s="166">
        <v>59.993000030517578</v>
      </c>
      <c r="C880" s="167">
        <v>3679.00048828125</v>
      </c>
      <c r="D880" s="146">
        <v>350</v>
      </c>
      <c r="E880" s="146">
        <v>223.01573181152344</v>
      </c>
      <c r="F880" s="146">
        <v>16</v>
      </c>
      <c r="G880" s="146">
        <v>437</v>
      </c>
      <c r="H880" s="146">
        <v>10</v>
      </c>
      <c r="I880" s="146">
        <v>0</v>
      </c>
      <c r="J880" s="146">
        <v>-103</v>
      </c>
      <c r="K880" s="146">
        <v>7788.42</v>
      </c>
    </row>
    <row r="881" spans="1:11">
      <c r="A881" s="165">
        <v>40098.122048611112</v>
      </c>
      <c r="B881" s="166">
        <v>59.993999481201172</v>
      </c>
      <c r="C881" s="167">
        <v>3681.798828125</v>
      </c>
      <c r="D881" s="146">
        <v>350</v>
      </c>
      <c r="E881" s="146">
        <v>223.01573181152344</v>
      </c>
      <c r="F881" s="146">
        <v>16</v>
      </c>
      <c r="G881" s="146">
        <v>437.5</v>
      </c>
      <c r="H881" s="146">
        <v>10</v>
      </c>
      <c r="I881" s="146">
        <v>0</v>
      </c>
      <c r="J881" s="146">
        <v>-103</v>
      </c>
      <c r="K881" s="146">
        <v>7788.75</v>
      </c>
    </row>
    <row r="882" spans="1:11">
      <c r="A882" s="165">
        <v>40098.122083333335</v>
      </c>
      <c r="B882" s="166">
        <v>59.993000030517578</v>
      </c>
      <c r="C882" s="167">
        <v>3682.700439453125</v>
      </c>
      <c r="D882" s="146">
        <v>350</v>
      </c>
      <c r="E882" s="146">
        <v>223.01573181152344</v>
      </c>
      <c r="F882" s="146">
        <v>16</v>
      </c>
      <c r="G882" s="146">
        <v>438</v>
      </c>
      <c r="H882" s="146">
        <v>10</v>
      </c>
      <c r="I882" s="146">
        <v>0</v>
      </c>
      <c r="J882" s="146">
        <v>-103</v>
      </c>
      <c r="K882" s="146">
        <v>7789.08</v>
      </c>
    </row>
    <row r="883" spans="1:11">
      <c r="A883" s="165">
        <v>40098.122118055559</v>
      </c>
      <c r="B883" s="166">
        <v>59.988998413085937</v>
      </c>
      <c r="C883" s="167">
        <v>3685.0302734375</v>
      </c>
      <c r="D883" s="146">
        <v>350</v>
      </c>
      <c r="E883" s="146">
        <v>223.01573181152344</v>
      </c>
      <c r="F883" s="146">
        <v>16</v>
      </c>
      <c r="G883" s="146">
        <v>438.5</v>
      </c>
      <c r="H883" s="146">
        <v>10</v>
      </c>
      <c r="I883" s="146">
        <v>0</v>
      </c>
      <c r="J883" s="146">
        <v>-103</v>
      </c>
      <c r="K883" s="146">
        <v>7789.41</v>
      </c>
    </row>
    <row r="884" spans="1:11">
      <c r="A884" s="165">
        <v>40098.122152777774</v>
      </c>
      <c r="B884" s="166">
        <v>59.986000061035156</v>
      </c>
      <c r="C884" s="167">
        <v>3684.87841796875</v>
      </c>
      <c r="D884" s="146">
        <v>350</v>
      </c>
      <c r="E884" s="146">
        <v>223.01573181152344</v>
      </c>
      <c r="F884" s="146">
        <v>16</v>
      </c>
      <c r="G884" s="146">
        <v>439</v>
      </c>
      <c r="H884" s="146">
        <v>10</v>
      </c>
      <c r="I884" s="146">
        <v>0</v>
      </c>
      <c r="J884" s="146">
        <v>-103</v>
      </c>
      <c r="K884" s="146">
        <v>7789.74</v>
      </c>
    </row>
    <row r="885" spans="1:11">
      <c r="A885" s="165">
        <v>40098.122187499997</v>
      </c>
      <c r="B885" s="166">
        <v>59.985000610351563</v>
      </c>
      <c r="C885" s="167">
        <v>3684.47802734375</v>
      </c>
      <c r="D885" s="146">
        <v>350</v>
      </c>
      <c r="E885" s="146">
        <v>223.01573181152344</v>
      </c>
      <c r="F885" s="146">
        <v>16</v>
      </c>
      <c r="G885" s="146">
        <v>439.5</v>
      </c>
      <c r="H885" s="146">
        <v>10</v>
      </c>
      <c r="I885" s="146">
        <v>0</v>
      </c>
      <c r="J885" s="146">
        <v>-103</v>
      </c>
      <c r="K885" s="146">
        <v>7790.07</v>
      </c>
    </row>
    <row r="886" spans="1:11">
      <c r="A886" s="165">
        <v>40098.12222222222</v>
      </c>
      <c r="B886" s="166">
        <v>59.98699951171875</v>
      </c>
      <c r="C886" s="167">
        <v>3685.583740234375</v>
      </c>
      <c r="D886" s="146">
        <v>350</v>
      </c>
      <c r="E886" s="146">
        <v>223.01573181152344</v>
      </c>
      <c r="F886" s="146">
        <v>16</v>
      </c>
      <c r="G886" s="146">
        <v>440</v>
      </c>
      <c r="H886" s="146">
        <v>10</v>
      </c>
      <c r="I886" s="146">
        <v>0</v>
      </c>
      <c r="J886" s="146">
        <v>-103</v>
      </c>
      <c r="K886" s="146">
        <v>7790.4</v>
      </c>
    </row>
    <row r="887" spans="1:11">
      <c r="A887" s="165">
        <v>40098.122256944444</v>
      </c>
      <c r="B887" s="166">
        <v>59.986000061035156</v>
      </c>
      <c r="C887" s="167">
        <v>3684.586669921875</v>
      </c>
      <c r="D887" s="146">
        <v>350</v>
      </c>
      <c r="E887" s="146">
        <v>223.01573181152344</v>
      </c>
      <c r="F887" s="146">
        <v>16</v>
      </c>
      <c r="G887" s="146">
        <v>440.5</v>
      </c>
      <c r="H887" s="146">
        <v>10</v>
      </c>
      <c r="I887" s="146">
        <v>0</v>
      </c>
      <c r="J887" s="146">
        <v>-103</v>
      </c>
      <c r="K887" s="146">
        <v>7790.73</v>
      </c>
    </row>
    <row r="888" spans="1:11">
      <c r="A888" s="165">
        <v>40098.122291666667</v>
      </c>
      <c r="B888" s="166">
        <v>59.985000610351563</v>
      </c>
      <c r="C888" s="167">
        <v>3684.97607421875</v>
      </c>
      <c r="D888" s="146">
        <v>350</v>
      </c>
      <c r="E888" s="146">
        <v>223.01573181152344</v>
      </c>
      <c r="F888" s="146">
        <v>16</v>
      </c>
      <c r="G888" s="146">
        <v>441</v>
      </c>
      <c r="H888" s="146">
        <v>10</v>
      </c>
      <c r="I888" s="146">
        <v>0</v>
      </c>
      <c r="J888" s="146">
        <v>-103</v>
      </c>
      <c r="K888" s="146">
        <v>7791.06</v>
      </c>
    </row>
    <row r="889" spans="1:11">
      <c r="A889" s="165">
        <v>40098.12232638889</v>
      </c>
      <c r="B889" s="166">
        <v>59.981998443603516</v>
      </c>
      <c r="C889" s="167">
        <v>3684.8720703125</v>
      </c>
      <c r="D889" s="146">
        <v>350</v>
      </c>
      <c r="E889" s="146">
        <v>223.01573181152344</v>
      </c>
      <c r="F889" s="146">
        <v>16</v>
      </c>
      <c r="G889" s="146">
        <v>441.5</v>
      </c>
      <c r="H889" s="146">
        <v>10</v>
      </c>
      <c r="I889" s="146">
        <v>0</v>
      </c>
      <c r="J889" s="146">
        <v>-103</v>
      </c>
      <c r="K889" s="146">
        <v>7791.39</v>
      </c>
    </row>
    <row r="890" spans="1:11">
      <c r="A890" s="165">
        <v>40098.122361111113</v>
      </c>
      <c r="B890" s="166">
        <v>59.981998443603516</v>
      </c>
      <c r="C890" s="167">
        <v>3684.24462890625</v>
      </c>
      <c r="D890" s="146">
        <v>350</v>
      </c>
      <c r="E890" s="146">
        <v>223.01573181152344</v>
      </c>
      <c r="F890" s="146">
        <v>16</v>
      </c>
      <c r="G890" s="146">
        <v>442</v>
      </c>
      <c r="H890" s="146">
        <v>10</v>
      </c>
      <c r="I890" s="146">
        <v>0</v>
      </c>
      <c r="J890" s="146">
        <v>-103</v>
      </c>
      <c r="K890" s="146">
        <v>7791.72</v>
      </c>
    </row>
    <row r="891" spans="1:11">
      <c r="A891" s="165">
        <v>40098.122395833336</v>
      </c>
      <c r="B891" s="166">
        <v>59.98699951171875</v>
      </c>
      <c r="C891" s="167">
        <v>3685.589111328125</v>
      </c>
      <c r="D891" s="146">
        <v>350</v>
      </c>
      <c r="E891" s="146">
        <v>223.01573181152344</v>
      </c>
      <c r="F891" s="146">
        <v>16</v>
      </c>
      <c r="G891" s="146">
        <v>442.5</v>
      </c>
      <c r="H891" s="146">
        <v>10</v>
      </c>
      <c r="I891" s="146">
        <v>0</v>
      </c>
      <c r="J891" s="146">
        <v>-103</v>
      </c>
      <c r="K891" s="146">
        <v>7792.05</v>
      </c>
    </row>
    <row r="892" spans="1:11">
      <c r="A892" s="165">
        <v>40098.122430555559</v>
      </c>
      <c r="B892" s="166">
        <v>59.997001647949219</v>
      </c>
      <c r="C892" s="167">
        <v>3683.73583984375</v>
      </c>
      <c r="D892" s="146">
        <v>350</v>
      </c>
      <c r="E892" s="146">
        <v>223.01573181152344</v>
      </c>
      <c r="F892" s="146">
        <v>16</v>
      </c>
      <c r="G892" s="146">
        <v>443</v>
      </c>
      <c r="H892" s="146">
        <v>10</v>
      </c>
      <c r="I892" s="146">
        <v>0</v>
      </c>
      <c r="J892" s="146">
        <v>-103</v>
      </c>
      <c r="K892" s="146">
        <v>7792.38</v>
      </c>
    </row>
    <row r="893" spans="1:11">
      <c r="A893" s="165">
        <v>40098.122465277775</v>
      </c>
      <c r="B893" s="166">
        <v>60</v>
      </c>
      <c r="C893" s="167">
        <v>3682.234130859375</v>
      </c>
      <c r="D893" s="146">
        <v>350</v>
      </c>
      <c r="E893" s="146">
        <v>223.01573181152344</v>
      </c>
      <c r="F893" s="146">
        <v>16</v>
      </c>
      <c r="G893" s="146">
        <v>443.5</v>
      </c>
      <c r="H893" s="146">
        <v>10</v>
      </c>
      <c r="I893" s="146">
        <v>0</v>
      </c>
      <c r="J893" s="146">
        <v>-103</v>
      </c>
      <c r="K893" s="146">
        <v>7792.71</v>
      </c>
    </row>
    <row r="894" spans="1:11">
      <c r="A894" s="165">
        <v>40098.122499999998</v>
      </c>
      <c r="B894" s="166">
        <v>60.002998352050781</v>
      </c>
      <c r="C894" s="167">
        <v>3682.1376953125</v>
      </c>
      <c r="D894" s="146">
        <v>350</v>
      </c>
      <c r="E894" s="146">
        <v>223.01573181152344</v>
      </c>
      <c r="F894" s="146">
        <v>16</v>
      </c>
      <c r="G894" s="146">
        <v>444</v>
      </c>
      <c r="H894" s="146">
        <v>10</v>
      </c>
      <c r="I894" s="146">
        <v>0</v>
      </c>
      <c r="J894" s="146">
        <v>-103</v>
      </c>
      <c r="K894" s="146">
        <v>7793.04</v>
      </c>
    </row>
    <row r="895" spans="1:11">
      <c r="A895" s="165">
        <v>40098.122534722221</v>
      </c>
      <c r="B895" s="166">
        <v>60.002998352050781</v>
      </c>
      <c r="C895" s="167">
        <v>3681.68896484375</v>
      </c>
      <c r="D895" s="146">
        <v>350</v>
      </c>
      <c r="E895" s="146">
        <v>223.01573181152344</v>
      </c>
      <c r="F895" s="146">
        <v>16</v>
      </c>
      <c r="G895" s="146">
        <v>444.5</v>
      </c>
      <c r="H895" s="146">
        <v>10</v>
      </c>
      <c r="I895" s="146">
        <v>0</v>
      </c>
      <c r="J895" s="146">
        <v>-103</v>
      </c>
      <c r="K895" s="146">
        <v>7793.37</v>
      </c>
    </row>
    <row r="896" spans="1:11">
      <c r="A896" s="165">
        <v>40098.122569444444</v>
      </c>
      <c r="B896" s="166">
        <v>60.002998352050781</v>
      </c>
      <c r="C896" s="167">
        <v>3681.45849609375</v>
      </c>
      <c r="D896" s="146">
        <v>350</v>
      </c>
      <c r="E896" s="146">
        <v>223.01573181152344</v>
      </c>
      <c r="F896" s="146">
        <v>16</v>
      </c>
      <c r="G896" s="146">
        <v>445</v>
      </c>
      <c r="H896" s="146">
        <v>10</v>
      </c>
      <c r="I896" s="146">
        <v>0</v>
      </c>
      <c r="J896" s="146">
        <v>-103</v>
      </c>
      <c r="K896" s="146">
        <v>7793.7</v>
      </c>
    </row>
    <row r="897" spans="1:11">
      <c r="A897" s="165">
        <v>40098.122604166667</v>
      </c>
      <c r="B897" s="166">
        <v>60.001998901367188</v>
      </c>
      <c r="C897" s="167">
        <v>3681.012939453125</v>
      </c>
      <c r="D897" s="146">
        <v>350</v>
      </c>
      <c r="E897" s="146">
        <v>223.01573181152344</v>
      </c>
      <c r="F897" s="146">
        <v>16</v>
      </c>
      <c r="G897" s="146">
        <v>445.5</v>
      </c>
      <c r="H897" s="146">
        <v>10</v>
      </c>
      <c r="I897" s="146">
        <v>0</v>
      </c>
      <c r="J897" s="146">
        <v>-103</v>
      </c>
      <c r="K897" s="146">
        <v>7794.03</v>
      </c>
    </row>
    <row r="898" spans="1:11">
      <c r="A898" s="165">
        <v>40098.12263888889</v>
      </c>
      <c r="B898" s="166">
        <v>60.004001617431641</v>
      </c>
      <c r="C898" s="167">
        <v>3680.1669921875</v>
      </c>
      <c r="D898" s="146">
        <v>350</v>
      </c>
      <c r="E898" s="146">
        <v>223.01573181152344</v>
      </c>
      <c r="F898" s="146">
        <v>16</v>
      </c>
      <c r="G898" s="146">
        <v>446</v>
      </c>
      <c r="H898" s="146">
        <v>10</v>
      </c>
      <c r="I898" s="146">
        <v>0</v>
      </c>
      <c r="J898" s="146">
        <v>-103</v>
      </c>
      <c r="K898" s="146">
        <v>7794.36</v>
      </c>
    </row>
    <row r="899" spans="1:11">
      <c r="A899" s="165">
        <v>40098.122673611113</v>
      </c>
      <c r="B899" s="166">
        <v>60.005001068115234</v>
      </c>
      <c r="C899" s="167">
        <v>3679.42919921875</v>
      </c>
      <c r="D899" s="146">
        <v>350</v>
      </c>
      <c r="E899" s="146">
        <v>223.01573181152344</v>
      </c>
      <c r="F899" s="146">
        <v>16</v>
      </c>
      <c r="G899" s="146">
        <v>446.5</v>
      </c>
      <c r="H899" s="146">
        <v>10</v>
      </c>
      <c r="I899" s="146">
        <v>0</v>
      </c>
      <c r="J899" s="146">
        <v>-103</v>
      </c>
      <c r="K899" s="146">
        <v>7794.69</v>
      </c>
    </row>
    <row r="900" spans="1:11">
      <c r="A900" s="165">
        <v>40098.122708333336</v>
      </c>
      <c r="B900" s="166">
        <v>60.008998870849609</v>
      </c>
      <c r="C900" s="167">
        <v>3679.669189453125</v>
      </c>
      <c r="D900" s="146">
        <v>350</v>
      </c>
      <c r="E900" s="146">
        <v>223.01573181152344</v>
      </c>
      <c r="F900" s="146">
        <v>16</v>
      </c>
      <c r="G900" s="146">
        <v>447</v>
      </c>
      <c r="H900" s="146">
        <v>10</v>
      </c>
      <c r="I900" s="146">
        <v>0</v>
      </c>
      <c r="J900" s="146">
        <v>-103</v>
      </c>
      <c r="K900" s="146">
        <v>7795.02</v>
      </c>
    </row>
    <row r="901" spans="1:11">
      <c r="A901" s="165">
        <v>40098.122743055559</v>
      </c>
      <c r="B901" s="166">
        <v>60.012001037597656</v>
      </c>
      <c r="C901" s="167">
        <v>3678.267333984375</v>
      </c>
      <c r="D901" s="146">
        <v>350</v>
      </c>
      <c r="E901" s="146">
        <v>223.01573181152344</v>
      </c>
      <c r="F901" s="146">
        <v>16</v>
      </c>
      <c r="G901" s="146">
        <v>447.5</v>
      </c>
      <c r="H901" s="146">
        <v>10</v>
      </c>
      <c r="I901" s="146">
        <v>0</v>
      </c>
      <c r="J901" s="146">
        <v>-103</v>
      </c>
      <c r="K901" s="146">
        <v>7795.35</v>
      </c>
    </row>
    <row r="902" spans="1:11">
      <c r="A902" s="165">
        <v>40098.122777777775</v>
      </c>
      <c r="B902" s="166">
        <v>60.020999908447266</v>
      </c>
      <c r="C902" s="167">
        <v>3676.796142578125</v>
      </c>
      <c r="D902" s="146">
        <v>350</v>
      </c>
      <c r="E902" s="146">
        <v>223.01573181152344</v>
      </c>
      <c r="F902" s="146">
        <v>16</v>
      </c>
      <c r="G902" s="146">
        <v>448</v>
      </c>
      <c r="H902" s="146">
        <v>10</v>
      </c>
      <c r="I902" s="146">
        <v>0</v>
      </c>
      <c r="J902" s="146">
        <v>-103</v>
      </c>
      <c r="K902" s="146">
        <v>7795.68</v>
      </c>
    </row>
    <row r="903" spans="1:11">
      <c r="A903" s="165">
        <v>40098.122812499998</v>
      </c>
      <c r="B903" s="166">
        <v>60.021999359130859</v>
      </c>
      <c r="C903" s="167">
        <v>3674.797607421875</v>
      </c>
      <c r="D903" s="146">
        <v>350</v>
      </c>
      <c r="E903" s="146">
        <v>223.01573181152344</v>
      </c>
      <c r="F903" s="146">
        <v>16</v>
      </c>
      <c r="G903" s="146">
        <v>448.5</v>
      </c>
      <c r="H903" s="146">
        <v>10</v>
      </c>
      <c r="I903" s="146">
        <v>0</v>
      </c>
      <c r="J903" s="146">
        <v>-103</v>
      </c>
      <c r="K903" s="146">
        <v>7796.01</v>
      </c>
    </row>
    <row r="904" spans="1:11">
      <c r="A904" s="165">
        <v>40098.122847222221</v>
      </c>
      <c r="B904" s="166">
        <v>60.020000457763672</v>
      </c>
      <c r="C904" s="167">
        <v>3673.906005859375</v>
      </c>
      <c r="D904" s="146">
        <v>350</v>
      </c>
      <c r="E904" s="146">
        <v>223.01573181152344</v>
      </c>
      <c r="F904" s="146">
        <v>16</v>
      </c>
      <c r="G904" s="146">
        <v>449</v>
      </c>
      <c r="H904" s="146">
        <v>10</v>
      </c>
      <c r="I904" s="146">
        <v>0</v>
      </c>
      <c r="J904" s="146">
        <v>-103</v>
      </c>
      <c r="K904" s="146">
        <v>7796.34</v>
      </c>
    </row>
    <row r="905" spans="1:11">
      <c r="A905" s="165">
        <v>40098.122881944444</v>
      </c>
      <c r="B905" s="166">
        <v>60.018001556396484</v>
      </c>
      <c r="C905" s="167">
        <v>3670.509765625</v>
      </c>
      <c r="D905" s="146">
        <v>350</v>
      </c>
      <c r="E905" s="146">
        <v>223.01573181152344</v>
      </c>
      <c r="F905" s="146">
        <v>16</v>
      </c>
      <c r="G905" s="146">
        <v>449.5</v>
      </c>
      <c r="H905" s="146">
        <v>10</v>
      </c>
      <c r="I905" s="146">
        <v>0</v>
      </c>
      <c r="J905" s="146">
        <v>-103</v>
      </c>
      <c r="K905" s="146">
        <v>7796.67</v>
      </c>
    </row>
    <row r="906" spans="1:11">
      <c r="A906" s="165">
        <v>40098.122916666667</v>
      </c>
      <c r="B906" s="166">
        <v>60.020000457763672</v>
      </c>
      <c r="C906" s="167">
        <v>3673.64794921875</v>
      </c>
      <c r="D906" s="146">
        <v>350</v>
      </c>
      <c r="E906" s="146">
        <v>223.01573181152344</v>
      </c>
      <c r="F906" s="146">
        <v>16</v>
      </c>
      <c r="G906" s="146">
        <v>450</v>
      </c>
      <c r="H906" s="146">
        <v>10</v>
      </c>
      <c r="I906" s="146">
        <v>0</v>
      </c>
      <c r="J906" s="146">
        <v>-103</v>
      </c>
      <c r="K906" s="146">
        <v>7797</v>
      </c>
    </row>
    <row r="907" spans="1:11">
      <c r="A907" s="165">
        <v>40098.12295138889</v>
      </c>
      <c r="B907" s="166">
        <v>60.020000457763672</v>
      </c>
      <c r="C907" s="167">
        <v>3675.86474609375</v>
      </c>
      <c r="D907" s="146"/>
      <c r="E907" s="146"/>
      <c r="F907" s="146"/>
      <c r="G907" s="146"/>
      <c r="H907" s="146"/>
      <c r="I907" s="146"/>
      <c r="J907" s="146"/>
      <c r="K907" s="146"/>
    </row>
    <row r="908" spans="1:11">
      <c r="A908" s="165">
        <v>40098.122986111113</v>
      </c>
      <c r="B908" s="166">
        <v>60.018001556396484</v>
      </c>
      <c r="C908" s="167">
        <v>3676.67578125</v>
      </c>
      <c r="D908" s="146"/>
      <c r="E908" s="146"/>
      <c r="F908" s="146"/>
      <c r="G908" s="146"/>
      <c r="H908" s="146"/>
      <c r="I908" s="146"/>
      <c r="J908" s="146"/>
      <c r="K908" s="146"/>
    </row>
    <row r="909" spans="1:11">
      <c r="A909" s="165">
        <v>40098.123020833336</v>
      </c>
      <c r="B909" s="166">
        <v>60.019001007080078</v>
      </c>
      <c r="C909" s="167">
        <v>3676.43701171875</v>
      </c>
      <c r="D909" s="146"/>
      <c r="E909" s="146"/>
      <c r="F909" s="146"/>
      <c r="G909" s="146"/>
      <c r="H909" s="146"/>
      <c r="I909" s="146"/>
      <c r="J909" s="146"/>
      <c r="K909" s="146"/>
    </row>
    <row r="910" spans="1:11">
      <c r="A910" s="165">
        <v>40098.123055555552</v>
      </c>
      <c r="B910" s="166">
        <v>60.018001556396484</v>
      </c>
      <c r="C910" s="167">
        <v>3677.184814453125</v>
      </c>
      <c r="D910" s="146"/>
      <c r="E910" s="146"/>
      <c r="F910" s="146"/>
      <c r="G910" s="146"/>
      <c r="H910" s="146"/>
      <c r="I910" s="146"/>
      <c r="J910" s="146"/>
      <c r="K910" s="146"/>
    </row>
    <row r="911" spans="1:11">
      <c r="A911" s="165">
        <v>40098.123090277775</v>
      </c>
      <c r="B911" s="166">
        <v>60.016998291015625</v>
      </c>
      <c r="C911" s="167">
        <v>3678.828369140625</v>
      </c>
      <c r="D911" s="146"/>
      <c r="E911" s="146"/>
      <c r="F911" s="146"/>
      <c r="G911" s="146"/>
      <c r="H911" s="146"/>
      <c r="I911" s="146"/>
      <c r="J911" s="146"/>
      <c r="K911" s="146"/>
    </row>
    <row r="912" spans="1:11">
      <c r="A912" s="165">
        <v>40098.123124999998</v>
      </c>
      <c r="B912" s="166">
        <v>60.015998840332031</v>
      </c>
      <c r="C912" s="167">
        <v>3679.288818359375</v>
      </c>
      <c r="D912" s="146"/>
      <c r="E912" s="146"/>
      <c r="F912" s="146"/>
      <c r="G912" s="146"/>
      <c r="H912" s="146"/>
      <c r="I912" s="146"/>
      <c r="J912" s="146"/>
      <c r="K912" s="146"/>
    </row>
    <row r="913" spans="1:11">
      <c r="A913" s="165">
        <v>40098.123159722221</v>
      </c>
      <c r="B913" s="166">
        <v>60.015998840332031</v>
      </c>
      <c r="C913" s="167">
        <v>3679.275634765625</v>
      </c>
      <c r="D913" s="146"/>
      <c r="E913" s="146"/>
      <c r="F913" s="146"/>
      <c r="G913" s="146"/>
      <c r="H913" s="146"/>
      <c r="I913" s="146"/>
      <c r="J913" s="146"/>
      <c r="K913" s="146"/>
    </row>
    <row r="914" spans="1:11">
      <c r="A914" s="165">
        <v>40098.123194444444</v>
      </c>
      <c r="B914" s="166">
        <v>60.013999938964844</v>
      </c>
      <c r="C914" s="167">
        <v>3678.5986328125</v>
      </c>
      <c r="D914" s="146"/>
      <c r="E914" s="146"/>
      <c r="F914" s="146"/>
      <c r="G914" s="146"/>
      <c r="H914" s="146"/>
      <c r="I914" s="146"/>
      <c r="J914" s="146"/>
      <c r="K914" s="146"/>
    </row>
    <row r="915" spans="1:11">
      <c r="A915" s="165">
        <v>40098.123229166667</v>
      </c>
      <c r="B915" s="166">
        <v>60.013999938964844</v>
      </c>
      <c r="C915" s="167">
        <v>3678.25048828125</v>
      </c>
      <c r="D915" s="146"/>
      <c r="E915" s="146"/>
      <c r="F915" s="146"/>
      <c r="G915" s="146"/>
      <c r="H915" s="146"/>
      <c r="I915" s="146"/>
      <c r="J915" s="146"/>
      <c r="K915" s="146"/>
    </row>
    <row r="916" spans="1:11">
      <c r="A916" s="165">
        <v>40098.123263888891</v>
      </c>
      <c r="B916" s="166">
        <v>60.01300048828125</v>
      </c>
      <c r="C916" s="167">
        <v>3678.58935546875</v>
      </c>
      <c r="D916" s="146"/>
      <c r="E916" s="146"/>
      <c r="F916" s="146"/>
      <c r="G916" s="146"/>
      <c r="H916" s="146"/>
      <c r="I916" s="146"/>
      <c r="J916" s="146"/>
      <c r="K916" s="146"/>
    </row>
    <row r="917" spans="1:11">
      <c r="A917" s="165">
        <v>40098.123298611114</v>
      </c>
      <c r="B917" s="166">
        <v>60.014999389648438</v>
      </c>
      <c r="C917" s="167">
        <v>3675.69775390625</v>
      </c>
      <c r="D917" s="146"/>
      <c r="E917" s="146"/>
      <c r="F917" s="146"/>
      <c r="G917" s="146"/>
      <c r="H917" s="146"/>
      <c r="I917" s="146"/>
      <c r="J917" s="146"/>
      <c r="K917" s="146"/>
    </row>
    <row r="918" spans="1:11">
      <c r="A918" s="165">
        <v>40098.123333333337</v>
      </c>
      <c r="B918" s="166">
        <v>60.015998840332031</v>
      </c>
      <c r="C918" s="167">
        <v>3674.66943359375</v>
      </c>
      <c r="D918" s="146"/>
      <c r="E918" s="146"/>
      <c r="F918" s="146"/>
      <c r="G918" s="146"/>
      <c r="H918" s="146"/>
      <c r="I918" s="146"/>
      <c r="J918" s="146"/>
      <c r="K918" s="146"/>
    </row>
    <row r="919" spans="1:11">
      <c r="A919" s="165">
        <v>40098.123368055552</v>
      </c>
      <c r="B919" s="166">
        <v>60.019001007080078</v>
      </c>
      <c r="C919" s="167">
        <v>3674.40185546875</v>
      </c>
      <c r="D919" s="146"/>
      <c r="E919" s="146"/>
      <c r="F919" s="146"/>
      <c r="G919" s="146"/>
      <c r="H919" s="146"/>
      <c r="I919" s="146"/>
      <c r="J919" s="146"/>
      <c r="K919" s="146"/>
    </row>
    <row r="920" spans="1:11">
      <c r="A920" s="165">
        <v>40098.123402777775</v>
      </c>
      <c r="B920" s="166">
        <v>60.020999908447266</v>
      </c>
      <c r="C920" s="167">
        <v>3674.546142578125</v>
      </c>
      <c r="D920" s="146"/>
      <c r="E920" s="146"/>
      <c r="F920" s="146"/>
      <c r="G920" s="146"/>
      <c r="H920" s="146"/>
      <c r="I920" s="146"/>
      <c r="J920" s="146"/>
      <c r="K920" s="146"/>
    </row>
    <row r="921" spans="1:11">
      <c r="A921" s="165">
        <v>40098.123437499999</v>
      </c>
      <c r="B921" s="166">
        <v>60.020000457763672</v>
      </c>
      <c r="C921" s="167">
        <v>3671.91357421875</v>
      </c>
      <c r="D921" s="146"/>
      <c r="E921" s="146"/>
      <c r="F921" s="146"/>
      <c r="G921" s="146"/>
      <c r="H921" s="146"/>
      <c r="I921" s="146"/>
      <c r="J921" s="146"/>
      <c r="K921" s="146"/>
    </row>
    <row r="922" spans="1:11">
      <c r="A922" s="165">
        <v>40098.123472222222</v>
      </c>
      <c r="B922" s="166">
        <v>60.023998260498047</v>
      </c>
      <c r="C922" s="167">
        <v>3671.98193359375</v>
      </c>
      <c r="D922" s="146"/>
      <c r="E922" s="146"/>
      <c r="F922" s="146"/>
      <c r="G922" s="146"/>
      <c r="H922" s="146"/>
      <c r="I922" s="146"/>
      <c r="J922" s="146"/>
      <c r="K922" s="146"/>
    </row>
    <row r="923" spans="1:11">
      <c r="A923" s="165">
        <v>40098.123506944445</v>
      </c>
      <c r="B923" s="166">
        <v>60.0260009765625</v>
      </c>
      <c r="C923" s="167">
        <v>3670.821044921875</v>
      </c>
      <c r="D923" s="146"/>
      <c r="E923" s="146"/>
      <c r="F923" s="146"/>
      <c r="G923" s="146"/>
      <c r="H923" s="146"/>
      <c r="I923" s="146"/>
      <c r="J923" s="146"/>
      <c r="K923" s="146"/>
    </row>
    <row r="924" spans="1:11">
      <c r="A924" s="165">
        <v>40098.123541666668</v>
      </c>
      <c r="B924" s="166">
        <v>60.0260009765625</v>
      </c>
      <c r="C924" s="167">
        <v>3671.0595703125</v>
      </c>
      <c r="D924" s="146"/>
      <c r="E924" s="146"/>
      <c r="F924" s="146"/>
      <c r="G924" s="146"/>
      <c r="H924" s="146"/>
      <c r="I924" s="146"/>
      <c r="J924" s="146"/>
      <c r="K924" s="146"/>
    </row>
    <row r="925" spans="1:11">
      <c r="A925" s="165">
        <v>40098.123576388891</v>
      </c>
      <c r="B925" s="166">
        <v>60.021999359130859</v>
      </c>
      <c r="C925" s="167">
        <v>3673.793701171875</v>
      </c>
      <c r="D925" s="146"/>
      <c r="E925" s="146"/>
      <c r="F925" s="146"/>
      <c r="G925" s="146"/>
      <c r="H925" s="146"/>
      <c r="I925" s="146"/>
      <c r="J925" s="146"/>
      <c r="K925" s="146"/>
    </row>
    <row r="926" spans="1:11">
      <c r="A926" s="165">
        <v>40098.123611111114</v>
      </c>
      <c r="B926" s="166">
        <v>60.021999359130859</v>
      </c>
      <c r="C926" s="167">
        <v>3674.009521484375</v>
      </c>
      <c r="D926" s="146"/>
      <c r="E926" s="146"/>
      <c r="F926" s="146"/>
      <c r="G926" s="146"/>
      <c r="H926" s="146"/>
      <c r="I926" s="146"/>
      <c r="J926" s="146"/>
      <c r="K926" s="146"/>
    </row>
    <row r="927" spans="1:11">
      <c r="A927" s="165">
        <v>40098.123645833337</v>
      </c>
      <c r="B927" s="166">
        <v>60.023998260498047</v>
      </c>
      <c r="C927" s="167">
        <v>3675.2841796875</v>
      </c>
      <c r="D927" s="146"/>
      <c r="E927" s="146"/>
      <c r="F927" s="146"/>
      <c r="G927" s="146"/>
      <c r="H927" s="146"/>
      <c r="I927" s="146"/>
      <c r="J927" s="146"/>
      <c r="K927" s="146"/>
    </row>
    <row r="928" spans="1:11">
      <c r="A928" s="165">
        <v>40098.123680555553</v>
      </c>
      <c r="B928" s="166">
        <v>60.028999328613281</v>
      </c>
      <c r="C928" s="167">
        <v>3676.05126953125</v>
      </c>
      <c r="D928" s="146"/>
      <c r="E928" s="146"/>
      <c r="F928" s="146"/>
      <c r="G928" s="146"/>
      <c r="H928" s="146"/>
      <c r="I928" s="146"/>
      <c r="J928" s="146"/>
      <c r="K928" s="146"/>
    </row>
    <row r="929" spans="1:11">
      <c r="A929" s="165">
        <v>40098.123715277776</v>
      </c>
      <c r="B929" s="166">
        <v>60.027999877929687</v>
      </c>
      <c r="C929" s="167">
        <v>3672.58349609375</v>
      </c>
      <c r="D929" s="146"/>
      <c r="E929" s="146"/>
      <c r="F929" s="146"/>
      <c r="G929" s="146"/>
      <c r="H929" s="146"/>
      <c r="I929" s="146"/>
      <c r="J929" s="146"/>
      <c r="K929" s="146"/>
    </row>
    <row r="930" spans="1:11">
      <c r="A930" s="165">
        <v>40098.123749999999</v>
      </c>
      <c r="B930" s="166">
        <v>60.032001495361328</v>
      </c>
      <c r="C930" s="167">
        <v>3671.3427734375</v>
      </c>
      <c r="D930" s="146"/>
      <c r="E930" s="146"/>
      <c r="F930" s="146"/>
      <c r="G930" s="146"/>
      <c r="H930" s="146"/>
      <c r="I930" s="146"/>
      <c r="J930" s="146"/>
      <c r="K930" s="146"/>
    </row>
    <row r="931" spans="1:11">
      <c r="A931" s="165">
        <v>40098.123784722222</v>
      </c>
      <c r="B931" s="166">
        <v>60.034999847412109</v>
      </c>
      <c r="C931" s="167">
        <v>3668.65380859375</v>
      </c>
      <c r="D931" s="146"/>
      <c r="E931" s="146"/>
      <c r="F931" s="146"/>
      <c r="G931" s="146"/>
      <c r="H931" s="146"/>
      <c r="I931" s="146"/>
      <c r="J931" s="146"/>
      <c r="K931" s="146"/>
    </row>
    <row r="932" spans="1:11">
      <c r="A932" s="165">
        <v>40098.123819444445</v>
      </c>
      <c r="B932" s="166">
        <v>60.027999877929687</v>
      </c>
      <c r="C932" s="167">
        <v>3668.76708984375</v>
      </c>
      <c r="D932" s="146"/>
      <c r="E932" s="146"/>
      <c r="F932" s="146"/>
      <c r="G932" s="146"/>
      <c r="H932" s="146"/>
      <c r="I932" s="146"/>
      <c r="J932" s="146"/>
      <c r="K932" s="146"/>
    </row>
    <row r="933" spans="1:11">
      <c r="A933" s="165">
        <v>40098.123854166668</v>
      </c>
      <c r="B933" s="166">
        <v>60.020999908447266</v>
      </c>
      <c r="C933" s="167">
        <v>3667.32177734375</v>
      </c>
      <c r="D933" s="146"/>
      <c r="E933" s="146"/>
      <c r="F933" s="146"/>
      <c r="G933" s="146"/>
      <c r="H933" s="146"/>
      <c r="I933" s="146"/>
      <c r="J933" s="146"/>
      <c r="K933" s="146"/>
    </row>
    <row r="934" spans="1:11">
      <c r="A934" s="165">
        <v>40098.123888888891</v>
      </c>
      <c r="B934" s="166">
        <v>60.023998260498047</v>
      </c>
      <c r="C934" s="167">
        <v>3657.1640625</v>
      </c>
      <c r="D934" s="146"/>
      <c r="E934" s="146"/>
      <c r="F934" s="146"/>
      <c r="G934" s="146"/>
      <c r="H934" s="146"/>
      <c r="I934" s="146"/>
      <c r="J934" s="146"/>
      <c r="K934" s="146"/>
    </row>
    <row r="935" spans="1:11">
      <c r="A935" s="165">
        <v>40098.123923611114</v>
      </c>
      <c r="B935" s="166">
        <v>60.025001525878906</v>
      </c>
      <c r="C935" s="167">
        <v>3668.637451171875</v>
      </c>
      <c r="D935" s="146"/>
      <c r="E935" s="146"/>
      <c r="F935" s="146"/>
      <c r="G935" s="146"/>
      <c r="H935" s="146"/>
      <c r="I935" s="146"/>
      <c r="J935" s="146"/>
      <c r="K935" s="146"/>
    </row>
    <row r="936" spans="1:11">
      <c r="A936" s="165">
        <v>40098.12395833333</v>
      </c>
      <c r="B936" s="166">
        <v>60.021999359130859</v>
      </c>
      <c r="C936" s="167">
        <v>3669.308837890625</v>
      </c>
      <c r="D936" s="146"/>
      <c r="E936" s="146"/>
      <c r="F936" s="146"/>
      <c r="G936" s="146"/>
      <c r="H936" s="146"/>
      <c r="I936" s="146"/>
      <c r="J936" s="146"/>
      <c r="K936" s="146"/>
    </row>
    <row r="937" spans="1:11">
      <c r="A937" s="165">
        <v>40098.123993055553</v>
      </c>
      <c r="B937" s="166">
        <v>60.022998809814453</v>
      </c>
      <c r="C937" s="167">
        <v>3670.7353515625</v>
      </c>
      <c r="D937" s="146"/>
      <c r="E937" s="146"/>
      <c r="F937" s="146"/>
      <c r="G937" s="146"/>
      <c r="H937" s="146"/>
      <c r="I937" s="146"/>
      <c r="J937" s="146"/>
      <c r="K937" s="146"/>
    </row>
    <row r="938" spans="1:11">
      <c r="A938" s="165">
        <v>40098.124027777776</v>
      </c>
      <c r="B938" s="166">
        <v>60.020000457763672</v>
      </c>
      <c r="C938" s="167">
        <v>3671.33203125</v>
      </c>
      <c r="D938" s="146"/>
      <c r="E938" s="146"/>
      <c r="F938" s="146"/>
      <c r="G938" s="146"/>
      <c r="H938" s="146"/>
      <c r="I938" s="146"/>
      <c r="J938" s="146"/>
      <c r="K938" s="146"/>
    </row>
    <row r="939" spans="1:11">
      <c r="A939" s="165">
        <v>40098.124062499999</v>
      </c>
      <c r="B939" s="166">
        <v>60.020000457763672</v>
      </c>
      <c r="C939" s="167">
        <v>3672.68310546875</v>
      </c>
      <c r="D939" s="146"/>
      <c r="E939" s="146"/>
      <c r="F939" s="146"/>
      <c r="G939" s="146"/>
      <c r="H939" s="146"/>
      <c r="I939" s="146"/>
      <c r="J939" s="146"/>
      <c r="K939" s="146"/>
    </row>
    <row r="940" spans="1:11">
      <c r="A940" s="165">
        <v>40098.124097222222</v>
      </c>
      <c r="B940" s="166">
        <v>60.020000457763672</v>
      </c>
      <c r="C940" s="167">
        <v>3673.83251953125</v>
      </c>
      <c r="D940" s="146"/>
      <c r="E940" s="146"/>
      <c r="F940" s="146"/>
      <c r="G940" s="146"/>
      <c r="H940" s="146"/>
      <c r="I940" s="146"/>
      <c r="J940" s="146"/>
      <c r="K940" s="146"/>
    </row>
    <row r="941" spans="1:11">
      <c r="A941" s="165">
        <v>40098.124131944445</v>
      </c>
      <c r="B941" s="166">
        <v>60.016998291015625</v>
      </c>
      <c r="C941" s="167">
        <v>3675.640625</v>
      </c>
      <c r="D941" s="146"/>
      <c r="E941" s="146"/>
      <c r="F941" s="146"/>
      <c r="G941" s="146"/>
      <c r="H941" s="146"/>
      <c r="I941" s="146"/>
      <c r="J941" s="146"/>
      <c r="K941" s="146"/>
    </row>
    <row r="942" spans="1:11">
      <c r="A942" s="165">
        <v>40098.124166666668</v>
      </c>
      <c r="B942" s="166">
        <v>60.012001037597656</v>
      </c>
      <c r="C942" s="167">
        <v>3675.970703125</v>
      </c>
      <c r="D942" s="146"/>
      <c r="E942" s="146"/>
      <c r="F942" s="146"/>
      <c r="G942" s="146"/>
      <c r="H942" s="146"/>
      <c r="I942" s="146"/>
      <c r="J942" s="146"/>
      <c r="K942" s="146"/>
    </row>
    <row r="943" spans="1:11">
      <c r="A943" s="165">
        <v>40098.124201388891</v>
      </c>
      <c r="B943" s="166">
        <v>60.009998321533203</v>
      </c>
      <c r="C943" s="167">
        <v>3678.313720703125</v>
      </c>
      <c r="D943" s="146"/>
      <c r="E943" s="146"/>
      <c r="F943" s="146"/>
      <c r="G943" s="146"/>
      <c r="H943" s="146"/>
      <c r="I943" s="146"/>
      <c r="J943" s="146"/>
      <c r="K943" s="146"/>
    </row>
    <row r="944" spans="1:11">
      <c r="A944" s="165">
        <v>40098.124236111114</v>
      </c>
      <c r="B944" s="166">
        <v>60.009998321533203</v>
      </c>
      <c r="C944" s="167">
        <v>3679.392822265625</v>
      </c>
      <c r="D944" s="146"/>
      <c r="E944" s="146"/>
      <c r="F944" s="146"/>
      <c r="G944" s="146"/>
      <c r="H944" s="146"/>
      <c r="I944" s="146"/>
      <c r="J944" s="146"/>
      <c r="K944" s="146"/>
    </row>
    <row r="945" spans="1:11">
      <c r="A945" s="165">
        <v>40098.12427083333</v>
      </c>
      <c r="B945" s="166">
        <v>60.009998321533203</v>
      </c>
      <c r="C945" s="167">
        <v>3679.79150390625</v>
      </c>
      <c r="D945" s="146"/>
      <c r="E945" s="146"/>
      <c r="F945" s="146"/>
      <c r="G945" s="146"/>
      <c r="H945" s="146"/>
      <c r="I945" s="146"/>
      <c r="J945" s="146"/>
      <c r="K945" s="146"/>
    </row>
    <row r="946" spans="1:11">
      <c r="A946" s="165">
        <v>40098.124305555553</v>
      </c>
      <c r="B946" s="166">
        <v>60.012001037597656</v>
      </c>
      <c r="C946" s="167">
        <v>3679.5966796875</v>
      </c>
      <c r="D946" s="146"/>
      <c r="E946" s="146"/>
      <c r="F946" s="146"/>
      <c r="G946" s="146"/>
      <c r="H946" s="146"/>
      <c r="I946" s="146"/>
      <c r="J946" s="146"/>
      <c r="K946" s="146"/>
    </row>
    <row r="947" spans="1:11">
      <c r="A947" s="165">
        <v>40098.124340277776</v>
      </c>
      <c r="B947" s="166">
        <v>60.012001037597656</v>
      </c>
      <c r="C947" s="167">
        <v>3680.1103515625</v>
      </c>
      <c r="D947" s="146"/>
      <c r="E947" s="146"/>
      <c r="F947" s="146"/>
      <c r="G947" s="146"/>
      <c r="H947" s="146"/>
      <c r="I947" s="146"/>
      <c r="J947" s="146"/>
      <c r="K947" s="146"/>
    </row>
    <row r="948" spans="1:11">
      <c r="A948" s="165">
        <v>40098.124374999999</v>
      </c>
      <c r="B948" s="166">
        <v>60.013999938964844</v>
      </c>
      <c r="C948" s="167">
        <v>3679.0615234375</v>
      </c>
      <c r="D948" s="146"/>
      <c r="E948" s="146"/>
      <c r="F948" s="146"/>
      <c r="G948" s="146"/>
      <c r="H948" s="146"/>
      <c r="I948" s="146"/>
      <c r="J948" s="146"/>
      <c r="K948" s="146"/>
    </row>
    <row r="949" spans="1:11">
      <c r="A949" s="165">
        <v>40098.124409722222</v>
      </c>
      <c r="B949" s="166">
        <v>60.01300048828125</v>
      </c>
      <c r="C949" s="167">
        <v>3679.5869140625</v>
      </c>
      <c r="D949" s="146"/>
      <c r="E949" s="146"/>
      <c r="F949" s="146"/>
      <c r="G949" s="146"/>
      <c r="H949" s="146"/>
      <c r="I949" s="146"/>
      <c r="J949" s="146"/>
      <c r="K949" s="146"/>
    </row>
    <row r="950" spans="1:11">
      <c r="A950" s="165">
        <v>40098.124444444446</v>
      </c>
      <c r="B950" s="166">
        <v>60.011001586914063</v>
      </c>
      <c r="C950" s="167">
        <v>3679.63671875</v>
      </c>
      <c r="D950" s="146"/>
      <c r="E950" s="146"/>
      <c r="F950" s="146"/>
      <c r="G950" s="146"/>
      <c r="H950" s="146"/>
      <c r="I950" s="146"/>
      <c r="J950" s="146"/>
      <c r="K950" s="146"/>
    </row>
    <row r="951" spans="1:11">
      <c r="A951" s="165">
        <v>40098.124479166669</v>
      </c>
      <c r="B951" s="166">
        <v>60.009998321533203</v>
      </c>
      <c r="C951" s="167">
        <v>3678.417724609375</v>
      </c>
      <c r="D951" s="146"/>
      <c r="E951" s="146"/>
      <c r="F951" s="146"/>
      <c r="G951" s="146"/>
      <c r="H951" s="146"/>
      <c r="I951" s="146"/>
      <c r="J951" s="146"/>
      <c r="K951" s="146"/>
    </row>
    <row r="952" spans="1:11">
      <c r="A952" s="165">
        <v>40098.124513888892</v>
      </c>
      <c r="B952" s="166">
        <v>60.009998321533203</v>
      </c>
      <c r="C952" s="167">
        <v>3679.383056640625</v>
      </c>
      <c r="D952" s="146"/>
      <c r="E952" s="146"/>
      <c r="F952" s="146"/>
      <c r="G952" s="146"/>
      <c r="H952" s="146"/>
      <c r="I952" s="146"/>
      <c r="J952" s="146"/>
      <c r="K952" s="146"/>
    </row>
    <row r="953" spans="1:11">
      <c r="A953" s="165">
        <v>40098.124548611115</v>
      </c>
      <c r="B953" s="166">
        <v>60.011001586914063</v>
      </c>
      <c r="C953" s="167">
        <v>3679.932373046875</v>
      </c>
      <c r="D953" s="146"/>
      <c r="E953" s="146"/>
      <c r="F953" s="146"/>
      <c r="G953" s="146"/>
      <c r="H953" s="146"/>
      <c r="I953" s="146"/>
      <c r="J953" s="146"/>
      <c r="K953" s="146"/>
    </row>
    <row r="954" spans="1:11">
      <c r="A954" s="165">
        <v>40098.124583333331</v>
      </c>
      <c r="B954" s="166">
        <v>60.015998840332031</v>
      </c>
      <c r="C954" s="167">
        <v>3679.13818359375</v>
      </c>
      <c r="D954" s="146"/>
      <c r="E954" s="146"/>
      <c r="F954" s="146"/>
      <c r="G954" s="146"/>
      <c r="H954" s="146"/>
      <c r="I954" s="146"/>
      <c r="J954" s="146"/>
      <c r="K954" s="146"/>
    </row>
    <row r="955" spans="1:11">
      <c r="A955" s="165">
        <v>40098.124618055554</v>
      </c>
      <c r="B955" s="166">
        <v>60.018001556396484</v>
      </c>
      <c r="C955" s="167">
        <v>3678.49853515625</v>
      </c>
      <c r="D955" s="146"/>
      <c r="E955" s="146"/>
      <c r="F955" s="146"/>
      <c r="G955" s="146"/>
      <c r="H955" s="146"/>
      <c r="I955" s="146"/>
      <c r="J955" s="146"/>
      <c r="K955" s="146"/>
    </row>
    <row r="956" spans="1:11">
      <c r="A956" s="165">
        <v>40098.124652777777</v>
      </c>
      <c r="B956" s="166">
        <v>60.019001007080078</v>
      </c>
      <c r="C956" s="167">
        <v>3678.45556640625</v>
      </c>
      <c r="D956" s="146"/>
      <c r="E956" s="146"/>
      <c r="F956" s="146"/>
      <c r="G956" s="146"/>
      <c r="H956" s="146"/>
      <c r="I956" s="146"/>
      <c r="J956" s="146"/>
      <c r="K956" s="146"/>
    </row>
    <row r="957" spans="1:11">
      <c r="A957" s="165">
        <v>40098.1246875</v>
      </c>
      <c r="B957" s="166">
        <v>60.019001007080078</v>
      </c>
      <c r="C957" s="167">
        <v>3677.4462890625</v>
      </c>
      <c r="D957" s="146"/>
      <c r="E957" s="146"/>
      <c r="F957" s="146"/>
      <c r="G957" s="146"/>
      <c r="H957" s="146"/>
      <c r="I957" s="146"/>
      <c r="J957" s="146"/>
      <c r="K957" s="146"/>
    </row>
    <row r="958" spans="1:11">
      <c r="A958" s="165">
        <v>40098.124722222223</v>
      </c>
      <c r="B958" s="166">
        <v>60.020000457763672</v>
      </c>
      <c r="C958" s="167">
        <v>3677.431396484375</v>
      </c>
      <c r="D958" s="146"/>
      <c r="E958" s="146"/>
      <c r="F958" s="146"/>
      <c r="G958" s="146"/>
      <c r="H958" s="146"/>
      <c r="I958" s="146"/>
      <c r="J958" s="146"/>
      <c r="K958" s="146"/>
    </row>
    <row r="959" spans="1:11">
      <c r="A959" s="165">
        <v>40098.124756944446</v>
      </c>
      <c r="B959" s="166">
        <v>60.018001556396484</v>
      </c>
      <c r="C959" s="167">
        <v>3677.3154296875</v>
      </c>
      <c r="D959" s="146"/>
      <c r="E959" s="146"/>
      <c r="F959" s="146"/>
      <c r="G959" s="146"/>
      <c r="H959" s="146"/>
      <c r="I959" s="146"/>
      <c r="J959" s="146"/>
      <c r="K959" s="146"/>
    </row>
    <row r="960" spans="1:11">
      <c r="A960" s="165">
        <v>40098.124791666669</v>
      </c>
      <c r="B960" s="166">
        <v>60.015998840332031</v>
      </c>
      <c r="C960" s="167">
        <v>3678.151123046875</v>
      </c>
      <c r="D960" s="146"/>
      <c r="E960" s="146"/>
      <c r="F960" s="146"/>
      <c r="G960" s="146"/>
      <c r="H960" s="146"/>
      <c r="I960" s="146"/>
      <c r="J960" s="146"/>
      <c r="K960" s="146"/>
    </row>
    <row r="961" spans="1:11">
      <c r="A961" s="165">
        <v>40098.124826388892</v>
      </c>
      <c r="B961" s="166">
        <v>60.015998840332031</v>
      </c>
      <c r="C961" s="167">
        <v>3678.87353515625</v>
      </c>
      <c r="D961" s="146"/>
      <c r="E961" s="146"/>
      <c r="F961" s="146"/>
      <c r="G961" s="146"/>
      <c r="H961" s="146"/>
      <c r="I961" s="146"/>
      <c r="J961" s="146"/>
      <c r="K961" s="146"/>
    </row>
    <row r="962" spans="1:11">
      <c r="A962" s="165">
        <v>40098.124861111108</v>
      </c>
      <c r="B962" s="166">
        <v>60.022998809814453</v>
      </c>
      <c r="C962" s="167">
        <v>3680.770751953125</v>
      </c>
      <c r="D962" s="146"/>
      <c r="E962" s="146"/>
      <c r="F962" s="146"/>
      <c r="G962" s="146"/>
      <c r="H962" s="146"/>
      <c r="I962" s="146"/>
      <c r="J962" s="146"/>
      <c r="K962" s="146"/>
    </row>
    <row r="963" spans="1:11">
      <c r="A963" s="165">
        <v>40098.124895833331</v>
      </c>
      <c r="B963" s="166">
        <v>60.021999359130859</v>
      </c>
      <c r="C963" s="167">
        <v>3680.35302734375</v>
      </c>
      <c r="D963" s="146"/>
      <c r="E963" s="146"/>
      <c r="F963" s="146"/>
      <c r="G963" s="146"/>
      <c r="H963" s="146"/>
      <c r="I963" s="146"/>
      <c r="J963" s="146"/>
      <c r="K963" s="146"/>
    </row>
    <row r="964" spans="1:11">
      <c r="A964" s="165">
        <v>40098.124930555554</v>
      </c>
      <c r="B964" s="166">
        <v>60.014999389648438</v>
      </c>
      <c r="C964" s="167">
        <v>3679.16650390625</v>
      </c>
      <c r="D964" s="146"/>
      <c r="E964" s="146"/>
      <c r="F964" s="146"/>
      <c r="G964" s="146"/>
      <c r="H964" s="146"/>
      <c r="I964" s="146"/>
      <c r="J964" s="146"/>
      <c r="K964" s="146"/>
    </row>
    <row r="965" spans="1:11">
      <c r="A965" s="165">
        <v>40098.124965277777</v>
      </c>
      <c r="B965" s="166">
        <v>60.015998840332031</v>
      </c>
      <c r="C965" s="167">
        <v>3680.67236328125</v>
      </c>
      <c r="D965" s="146"/>
      <c r="E965" s="146"/>
      <c r="F965" s="146"/>
      <c r="G965" s="146"/>
      <c r="H965" s="146"/>
      <c r="I965" s="146"/>
      <c r="J965" s="146"/>
      <c r="K965" s="146"/>
    </row>
    <row r="966" spans="1:11">
      <c r="A966" s="165">
        <v>40098.125</v>
      </c>
      <c r="B966" s="166">
        <v>60.016998291015625</v>
      </c>
      <c r="C966" s="167">
        <v>3682.729736328125</v>
      </c>
      <c r="D966" s="146"/>
      <c r="E966" s="146"/>
      <c r="F966" s="146"/>
      <c r="G966" s="146"/>
      <c r="H966" s="146"/>
      <c r="I966" s="146"/>
      <c r="J966" s="146"/>
      <c r="K966" s="146"/>
    </row>
    <row r="967" spans="1:11">
      <c r="A967" s="165">
        <v>40098.125034722223</v>
      </c>
      <c r="B967" s="166">
        <v>60.009998321533203</v>
      </c>
      <c r="C967" s="167">
        <v>3682.713623046875</v>
      </c>
      <c r="D967" s="146"/>
      <c r="E967" s="146"/>
      <c r="F967" s="146"/>
      <c r="G967" s="146"/>
      <c r="H967" s="146"/>
      <c r="I967" s="146"/>
      <c r="J967" s="146"/>
      <c r="K967" s="146"/>
    </row>
    <row r="968" spans="1:11">
      <c r="A968" s="165">
        <v>40098.125069444446</v>
      </c>
      <c r="B968" s="166">
        <v>60.004001617431641</v>
      </c>
      <c r="C968" s="167">
        <v>3682.01025390625</v>
      </c>
      <c r="D968" s="146"/>
      <c r="E968" s="146"/>
      <c r="F968" s="146"/>
      <c r="G968" s="146"/>
      <c r="H968" s="146"/>
      <c r="I968" s="146"/>
      <c r="J968" s="146"/>
      <c r="K968" s="146"/>
    </row>
    <row r="969" spans="1:11">
      <c r="A969" s="165">
        <v>40098.125104166669</v>
      </c>
      <c r="B969" s="166">
        <v>59.994998931884766</v>
      </c>
      <c r="C969" s="167">
        <v>3682.4833984375</v>
      </c>
      <c r="D969" s="146"/>
      <c r="E969" s="146"/>
      <c r="F969" s="146"/>
      <c r="G969" s="146"/>
      <c r="H969" s="146"/>
      <c r="I969" s="146"/>
      <c r="J969" s="146"/>
      <c r="K969" s="146"/>
    </row>
    <row r="970" spans="1:11">
      <c r="A970" s="165">
        <v>40098.125138888892</v>
      </c>
      <c r="B970" s="166">
        <v>59.981998443603516</v>
      </c>
      <c r="C970" s="167">
        <v>3685.306396484375</v>
      </c>
      <c r="D970" s="146"/>
      <c r="E970" s="146"/>
      <c r="F970" s="146"/>
      <c r="G970" s="146"/>
      <c r="H970" s="146"/>
      <c r="I970" s="146"/>
      <c r="J970" s="146"/>
      <c r="K970" s="146"/>
    </row>
    <row r="971" spans="1:11">
      <c r="A971" s="165">
        <v>40098.125173611108</v>
      </c>
      <c r="B971" s="166">
        <v>59.9739990234375</v>
      </c>
      <c r="C971" s="167">
        <v>3684.642578125</v>
      </c>
      <c r="D971" s="146"/>
      <c r="E971" s="146"/>
      <c r="F971" s="146"/>
      <c r="G971" s="146"/>
      <c r="H971" s="146"/>
      <c r="I971" s="146"/>
      <c r="J971" s="146"/>
      <c r="K971" s="146"/>
    </row>
    <row r="972" spans="1:11">
      <c r="A972" s="165">
        <v>40098.125208333331</v>
      </c>
      <c r="B972" s="166">
        <v>59.970001220703125</v>
      </c>
      <c r="C972" s="167">
        <v>3687.527099609375</v>
      </c>
      <c r="D972" s="146"/>
      <c r="E972" s="146"/>
      <c r="F972" s="146"/>
      <c r="G972" s="146"/>
      <c r="H972" s="146"/>
      <c r="I972" s="146"/>
      <c r="J972" s="146"/>
      <c r="K972" s="146"/>
    </row>
    <row r="973" spans="1:11">
      <c r="A973" s="165">
        <v>40098.125243055554</v>
      </c>
      <c r="B973" s="166">
        <v>59.967998504638672</v>
      </c>
      <c r="C973" s="167">
        <v>3692.287353515625</v>
      </c>
      <c r="D973" s="146"/>
      <c r="E973" s="146"/>
      <c r="F973" s="146"/>
      <c r="G973" s="146"/>
      <c r="H973" s="146"/>
      <c r="I973" s="146"/>
      <c r="J973" s="146"/>
      <c r="K973" s="146"/>
    </row>
    <row r="974" spans="1:11">
      <c r="A974" s="165">
        <v>40098.125277777777</v>
      </c>
      <c r="B974" s="166">
        <v>59.967998504638672</v>
      </c>
      <c r="C974" s="167">
        <v>3692.96630859375</v>
      </c>
      <c r="D974" s="146"/>
      <c r="E974" s="146"/>
      <c r="F974" s="146"/>
      <c r="G974" s="146"/>
      <c r="H974" s="146"/>
      <c r="I974" s="146"/>
      <c r="J974" s="146"/>
      <c r="K974" s="146"/>
    </row>
    <row r="975" spans="1:11">
      <c r="A975" s="165">
        <v>40098.1253125</v>
      </c>
      <c r="B975" s="166">
        <v>59.972000122070313</v>
      </c>
      <c r="C975" s="167">
        <v>3693.793212890625</v>
      </c>
      <c r="D975" s="146"/>
      <c r="E975" s="146"/>
      <c r="F975" s="146"/>
      <c r="G975" s="146"/>
      <c r="H975" s="146"/>
      <c r="I975" s="146"/>
      <c r="J975" s="146"/>
      <c r="K975" s="146"/>
    </row>
    <row r="976" spans="1:11">
      <c r="A976" s="165">
        <v>40098.125347222223</v>
      </c>
      <c r="B976" s="166">
        <v>59.965999603271484</v>
      </c>
      <c r="C976" s="167">
        <v>3694.9736328125</v>
      </c>
      <c r="D976" s="146"/>
      <c r="E976" s="146"/>
      <c r="F976" s="146"/>
      <c r="G976" s="146"/>
      <c r="H976" s="146"/>
      <c r="I976" s="146"/>
      <c r="J976" s="146"/>
      <c r="K976" s="146"/>
    </row>
    <row r="977" spans="1:11">
      <c r="A977" s="165">
        <v>40098.125381944446</v>
      </c>
      <c r="B977" s="166">
        <v>59.964000701904297</v>
      </c>
      <c r="C977" s="167">
        <v>3698.501953125</v>
      </c>
      <c r="D977" s="146"/>
      <c r="E977" s="146"/>
      <c r="F977" s="146"/>
      <c r="G977" s="146"/>
      <c r="H977" s="146"/>
      <c r="I977" s="146"/>
      <c r="J977" s="146"/>
      <c r="K977" s="146"/>
    </row>
    <row r="978" spans="1:11">
      <c r="A978" s="165">
        <v>40098.125416666669</v>
      </c>
      <c r="B978" s="166">
        <v>59.965999603271484</v>
      </c>
      <c r="C978" s="167">
        <v>3698.616943359375</v>
      </c>
      <c r="D978" s="146"/>
      <c r="E978" s="146"/>
      <c r="F978" s="146"/>
      <c r="G978" s="146"/>
      <c r="H978" s="146"/>
      <c r="I978" s="146"/>
      <c r="J978" s="146"/>
      <c r="K978" s="146"/>
    </row>
    <row r="979" spans="1:11">
      <c r="A979" s="165">
        <v>40098.125451388885</v>
      </c>
      <c r="B979" s="166">
        <v>59.963001251220703</v>
      </c>
      <c r="C979" s="167">
        <v>3699.85009765625</v>
      </c>
      <c r="D979" s="146"/>
      <c r="E979" s="146"/>
      <c r="F979" s="146"/>
      <c r="G979" s="146"/>
      <c r="H979" s="146"/>
      <c r="I979" s="146"/>
      <c r="J979" s="146"/>
      <c r="K979" s="146"/>
    </row>
    <row r="980" spans="1:11">
      <c r="A980" s="165">
        <v>40098.125486111108</v>
      </c>
      <c r="B980" s="166">
        <v>59.965000152587891</v>
      </c>
      <c r="C980" s="167">
        <v>3702.644775390625</v>
      </c>
      <c r="D980" s="146"/>
      <c r="E980" s="146"/>
      <c r="F980" s="146"/>
      <c r="G980" s="146"/>
      <c r="H980" s="146"/>
      <c r="I980" s="146"/>
      <c r="J980" s="146"/>
      <c r="K980" s="146"/>
    </row>
    <row r="981" spans="1:11">
      <c r="A981" s="165">
        <v>40098.125520833331</v>
      </c>
      <c r="B981" s="166">
        <v>59.967998504638672</v>
      </c>
      <c r="C981" s="167">
        <v>3702.218017578125</v>
      </c>
      <c r="D981" s="146"/>
      <c r="E981" s="146"/>
      <c r="F981" s="146"/>
      <c r="G981" s="146"/>
      <c r="H981" s="146"/>
      <c r="I981" s="146"/>
      <c r="J981" s="146"/>
      <c r="K981" s="146"/>
    </row>
    <row r="982" spans="1:11">
      <c r="A982" s="165">
        <v>40098.125555555554</v>
      </c>
      <c r="B982" s="166">
        <v>59.970001220703125</v>
      </c>
      <c r="C982" s="167">
        <v>3704.0234375</v>
      </c>
      <c r="D982" s="146"/>
      <c r="E982" s="146"/>
      <c r="F982" s="146"/>
      <c r="G982" s="146"/>
      <c r="H982" s="146"/>
      <c r="I982" s="146"/>
      <c r="J982" s="146"/>
      <c r="K982" s="146"/>
    </row>
    <row r="983" spans="1:11">
      <c r="A983" s="165">
        <v>40098.125590277778</v>
      </c>
      <c r="B983" s="166">
        <v>59.970001220703125</v>
      </c>
      <c r="C983" s="167">
        <v>3702.98828125</v>
      </c>
      <c r="D983" s="146"/>
      <c r="E983" s="146"/>
      <c r="F983" s="146"/>
      <c r="G983" s="146"/>
      <c r="H983" s="146"/>
      <c r="I983" s="146"/>
      <c r="J983" s="146"/>
      <c r="K983" s="146"/>
    </row>
    <row r="984" spans="1:11">
      <c r="A984" s="165">
        <v>40098.125625000001</v>
      </c>
      <c r="B984" s="166">
        <v>59.972000122070313</v>
      </c>
      <c r="C984" s="167">
        <v>3703.813720703125</v>
      </c>
      <c r="D984" s="146"/>
      <c r="E984" s="146"/>
      <c r="F984" s="146"/>
      <c r="G984" s="146"/>
      <c r="H984" s="146"/>
      <c r="I984" s="146"/>
      <c r="J984" s="146"/>
      <c r="K984" s="146"/>
    </row>
    <row r="985" spans="1:11">
      <c r="A985" s="165">
        <v>40098.125659722224</v>
      </c>
      <c r="B985" s="166">
        <v>59.976001739501953</v>
      </c>
      <c r="C985" s="167">
        <v>3705.625</v>
      </c>
      <c r="D985" s="146"/>
      <c r="E985" s="146"/>
      <c r="F985" s="146"/>
      <c r="G985" s="146"/>
      <c r="H985" s="146"/>
      <c r="I985" s="146"/>
      <c r="J985" s="146"/>
      <c r="K985" s="146"/>
    </row>
    <row r="986" spans="1:11">
      <c r="A986" s="165">
        <v>40098.125694444447</v>
      </c>
      <c r="B986" s="166">
        <v>59.974998474121094</v>
      </c>
      <c r="C986" s="167">
        <v>3704.29345703125</v>
      </c>
      <c r="D986" s="146"/>
      <c r="E986" s="146"/>
      <c r="F986" s="146"/>
      <c r="G986" s="146"/>
      <c r="H986" s="146"/>
      <c r="I986" s="146"/>
      <c r="J986" s="146"/>
      <c r="K986" s="146"/>
    </row>
    <row r="987" spans="1:11">
      <c r="A987" s="165">
        <v>40098.12572916667</v>
      </c>
      <c r="B987" s="166">
        <v>59.977001190185547</v>
      </c>
      <c r="C987" s="167">
        <v>3701.94384765625</v>
      </c>
      <c r="D987" s="146"/>
      <c r="E987" s="146"/>
      <c r="F987" s="146"/>
      <c r="G987" s="146"/>
      <c r="H987" s="146"/>
      <c r="I987" s="146"/>
      <c r="J987" s="146"/>
      <c r="K987" s="146"/>
    </row>
    <row r="988" spans="1:11">
      <c r="A988" s="165">
        <v>40098.125763888886</v>
      </c>
      <c r="B988" s="166">
        <v>59.976001739501953</v>
      </c>
      <c r="C988" s="167">
        <v>3703.14208984375</v>
      </c>
      <c r="D988" s="146"/>
      <c r="E988" s="146"/>
      <c r="F988" s="146"/>
      <c r="G988" s="146"/>
      <c r="H988" s="146"/>
      <c r="I988" s="146"/>
      <c r="J988" s="146"/>
      <c r="K988" s="146"/>
    </row>
    <row r="989" spans="1:11">
      <c r="A989" s="165">
        <v>40098.125798611109</v>
      </c>
      <c r="B989" s="166">
        <v>59.9739990234375</v>
      </c>
      <c r="C989" s="167">
        <v>3705.375732421875</v>
      </c>
      <c r="D989" s="146"/>
      <c r="E989" s="146"/>
      <c r="F989" s="146"/>
      <c r="G989" s="146"/>
      <c r="H989" s="146"/>
      <c r="I989" s="146"/>
      <c r="J989" s="146"/>
      <c r="K989" s="146"/>
    </row>
    <row r="990" spans="1:11">
      <c r="A990" s="165">
        <v>40098.125833333332</v>
      </c>
      <c r="B990" s="166">
        <v>59.9739990234375</v>
      </c>
      <c r="C990" s="167">
        <v>3705.662353515625</v>
      </c>
      <c r="D990" s="146"/>
      <c r="E990" s="146"/>
      <c r="F990" s="146"/>
      <c r="G990" s="146"/>
      <c r="H990" s="146"/>
      <c r="I990" s="146"/>
      <c r="J990" s="146"/>
      <c r="K990" s="146"/>
    </row>
    <row r="991" spans="1:11">
      <c r="A991" s="165">
        <v>40098.125868055555</v>
      </c>
      <c r="B991" s="166">
        <v>59.9739990234375</v>
      </c>
      <c r="C991" s="167">
        <v>3706.7763671875</v>
      </c>
      <c r="D991" s="146"/>
      <c r="E991" s="146"/>
      <c r="F991" s="146"/>
      <c r="G991" s="146"/>
      <c r="H991" s="146"/>
      <c r="I991" s="146"/>
      <c r="J991" s="146"/>
      <c r="K991" s="146"/>
    </row>
    <row r="992" spans="1:11">
      <c r="A992" s="165">
        <v>40098.125902777778</v>
      </c>
      <c r="B992" s="166">
        <v>59.977001190185547</v>
      </c>
      <c r="C992" s="167">
        <v>3707.513916015625</v>
      </c>
      <c r="D992" s="146"/>
      <c r="E992" s="146"/>
      <c r="F992" s="146"/>
      <c r="G992" s="146"/>
      <c r="H992" s="146"/>
      <c r="I992" s="146"/>
      <c r="J992" s="146"/>
      <c r="K992" s="146"/>
    </row>
    <row r="993" spans="1:11">
      <c r="A993" s="165">
        <v>40098.125937500001</v>
      </c>
      <c r="B993" s="166">
        <v>59.979000091552734</v>
      </c>
      <c r="C993" s="167">
        <v>3706.446044921875</v>
      </c>
      <c r="D993" s="146"/>
      <c r="E993" s="146"/>
      <c r="F993" s="146"/>
      <c r="G993" s="146"/>
      <c r="H993" s="146"/>
      <c r="I993" s="146"/>
      <c r="J993" s="146"/>
      <c r="K993" s="146"/>
    </row>
    <row r="994" spans="1:11">
      <c r="A994" s="165">
        <v>40098.125972222224</v>
      </c>
      <c r="B994" s="166">
        <v>59.983001708984375</v>
      </c>
      <c r="C994" s="167">
        <v>3706.3349609375</v>
      </c>
      <c r="D994" s="146"/>
      <c r="E994" s="146"/>
      <c r="F994" s="146"/>
      <c r="G994" s="146"/>
      <c r="H994" s="146"/>
      <c r="I994" s="146"/>
      <c r="J994" s="146"/>
      <c r="K994" s="146"/>
    </row>
    <row r="995" spans="1:11">
      <c r="A995" s="165">
        <v>40098.126006944447</v>
      </c>
      <c r="B995" s="166">
        <v>59.985000610351563</v>
      </c>
      <c r="C995" s="167">
        <v>3705.943115234375</v>
      </c>
      <c r="D995" s="146"/>
      <c r="E995" s="146"/>
      <c r="F995" s="146"/>
      <c r="G995" s="146"/>
      <c r="H995" s="146"/>
      <c r="I995" s="146"/>
      <c r="J995" s="146"/>
      <c r="K995" s="146"/>
    </row>
    <row r="996" spans="1:11">
      <c r="A996" s="165">
        <v>40098.12604166667</v>
      </c>
      <c r="B996" s="166">
        <v>59.979999542236328</v>
      </c>
      <c r="C996" s="167">
        <v>3704.127197265625</v>
      </c>
      <c r="D996" s="146"/>
      <c r="E996" s="146"/>
      <c r="F996" s="146"/>
      <c r="G996" s="146"/>
      <c r="H996" s="146"/>
      <c r="I996" s="146"/>
      <c r="J996" s="146"/>
      <c r="K996" s="146"/>
    </row>
    <row r="997" spans="1:11">
      <c r="A997" s="165">
        <v>40098.126076388886</v>
      </c>
      <c r="B997" s="166">
        <v>59.979000091552734</v>
      </c>
      <c r="C997" s="167">
        <v>3705.974365234375</v>
      </c>
      <c r="D997" s="146"/>
      <c r="E997" s="146"/>
      <c r="F997" s="146"/>
      <c r="G997" s="146"/>
      <c r="H997" s="146"/>
      <c r="I997" s="146"/>
      <c r="J997" s="146"/>
      <c r="K997" s="146"/>
    </row>
    <row r="998" spans="1:11">
      <c r="A998" s="165">
        <v>40098.126111111109</v>
      </c>
      <c r="B998" s="166">
        <v>59.98699951171875</v>
      </c>
      <c r="C998" s="167">
        <v>3705.967529296875</v>
      </c>
      <c r="D998" s="146"/>
      <c r="E998" s="146"/>
      <c r="F998" s="146"/>
      <c r="G998" s="146"/>
      <c r="H998" s="146"/>
      <c r="I998" s="146"/>
      <c r="J998" s="146"/>
      <c r="K998" s="146"/>
    </row>
    <row r="999" spans="1:11">
      <c r="A999" s="165">
        <v>40098.126145833332</v>
      </c>
      <c r="B999" s="166">
        <v>59.986000061035156</v>
      </c>
      <c r="C999" s="167">
        <v>3704.68310546875</v>
      </c>
      <c r="D999" s="146"/>
      <c r="E999" s="146"/>
      <c r="F999" s="146"/>
      <c r="G999" s="146"/>
      <c r="H999" s="146"/>
      <c r="I999" s="146"/>
      <c r="J999" s="146"/>
      <c r="K999" s="146"/>
    </row>
    <row r="1000" spans="1:11">
      <c r="A1000" s="165">
        <v>40098.126180555555</v>
      </c>
      <c r="B1000" s="166">
        <v>59.979999542236328</v>
      </c>
      <c r="C1000" s="167">
        <v>3703.913330078125</v>
      </c>
      <c r="D1000" s="146"/>
      <c r="E1000" s="146"/>
      <c r="F1000" s="146"/>
      <c r="G1000" s="146"/>
      <c r="H1000" s="146"/>
      <c r="I1000" s="146"/>
      <c r="J1000" s="146"/>
      <c r="K1000" s="146"/>
    </row>
    <row r="1001" spans="1:11">
      <c r="A1001" s="165">
        <v>40098.126215277778</v>
      </c>
      <c r="B1001" s="166">
        <v>59.981998443603516</v>
      </c>
      <c r="C1001" s="167">
        <v>3704.98828125</v>
      </c>
      <c r="D1001" s="146"/>
      <c r="E1001" s="146"/>
      <c r="F1001" s="146"/>
      <c r="G1001" s="146"/>
      <c r="H1001" s="146"/>
      <c r="I1001" s="146"/>
      <c r="J1001" s="146"/>
      <c r="K1001" s="146"/>
    </row>
    <row r="1002" spans="1:11">
      <c r="A1002" s="165">
        <v>40098.126250000001</v>
      </c>
      <c r="B1002" s="166">
        <v>59.985000610351563</v>
      </c>
      <c r="C1002" s="167">
        <v>3705.0498046875</v>
      </c>
      <c r="D1002" s="146"/>
      <c r="E1002" s="146"/>
      <c r="F1002" s="146"/>
      <c r="G1002" s="146"/>
      <c r="H1002" s="146"/>
      <c r="I1002" s="146"/>
      <c r="J1002" s="146"/>
      <c r="K1002" s="146"/>
    </row>
    <row r="1003" spans="1:11">
      <c r="A1003" s="165">
        <v>40098.126284722224</v>
      </c>
      <c r="B1003" s="166">
        <v>59.98699951171875</v>
      </c>
      <c r="C1003" s="167">
        <v>3703.74072265625</v>
      </c>
      <c r="D1003" s="146"/>
      <c r="E1003" s="146"/>
      <c r="F1003" s="146"/>
      <c r="G1003" s="146"/>
      <c r="H1003" s="146"/>
      <c r="I1003" s="146"/>
      <c r="J1003" s="146"/>
      <c r="K1003" s="146"/>
    </row>
    <row r="1004" spans="1:11">
      <c r="A1004" s="165">
        <v>40098.126319444447</v>
      </c>
      <c r="B1004" s="166">
        <v>59.992000579833984</v>
      </c>
      <c r="C1004" s="167">
        <v>3701.8310546875</v>
      </c>
      <c r="D1004" s="146"/>
      <c r="E1004" s="146"/>
      <c r="F1004" s="146"/>
      <c r="G1004" s="146"/>
      <c r="H1004" s="146"/>
      <c r="I1004" s="146"/>
      <c r="J1004" s="146"/>
      <c r="K1004" s="146"/>
    </row>
    <row r="1005" spans="1:11">
      <c r="A1005" s="165">
        <v>40098.126354166663</v>
      </c>
      <c r="B1005" s="166">
        <v>59.995998382568359</v>
      </c>
      <c r="C1005" s="167">
        <v>3700.06982421875</v>
      </c>
      <c r="D1005" s="146"/>
      <c r="E1005" s="146"/>
      <c r="F1005" s="146"/>
      <c r="G1005" s="146"/>
      <c r="H1005" s="146"/>
      <c r="I1005" s="146"/>
      <c r="J1005" s="146"/>
      <c r="K1005" s="146"/>
    </row>
    <row r="1006" spans="1:11">
      <c r="A1006" s="165">
        <v>40098.126388888886</v>
      </c>
      <c r="B1006" s="166">
        <v>59.997001647949219</v>
      </c>
      <c r="C1006" s="167">
        <v>3701.30810546875</v>
      </c>
      <c r="D1006" s="146"/>
      <c r="E1006" s="146"/>
      <c r="F1006" s="146"/>
      <c r="G1006" s="146"/>
      <c r="H1006" s="146"/>
      <c r="I1006" s="146"/>
      <c r="J1006" s="146"/>
      <c r="K1006" s="146"/>
    </row>
    <row r="1007" spans="1:11">
      <c r="A1007" s="165">
        <v>40098.126423611109</v>
      </c>
      <c r="B1007" s="166">
        <v>59.997001647949219</v>
      </c>
      <c r="C1007" s="167">
        <v>3700.912841796875</v>
      </c>
      <c r="D1007" s="146"/>
      <c r="E1007" s="146"/>
      <c r="F1007" s="146"/>
      <c r="G1007" s="146"/>
      <c r="H1007" s="146"/>
      <c r="I1007" s="146"/>
      <c r="J1007" s="146"/>
      <c r="K1007" s="146"/>
    </row>
    <row r="1008" spans="1:11">
      <c r="A1008" s="165">
        <v>40098.126458333332</v>
      </c>
      <c r="B1008" s="166">
        <v>59.997001647949219</v>
      </c>
      <c r="C1008" s="167">
        <v>3700.541015625</v>
      </c>
      <c r="D1008" s="146"/>
      <c r="E1008" s="146"/>
      <c r="F1008" s="146"/>
      <c r="G1008" s="146"/>
      <c r="H1008" s="146"/>
      <c r="I1008" s="146"/>
      <c r="J1008" s="146"/>
      <c r="K1008" s="146"/>
    </row>
    <row r="1009" spans="1:11">
      <c r="A1009" s="165">
        <v>40098.126493055555</v>
      </c>
      <c r="B1009" s="166">
        <v>59.995998382568359</v>
      </c>
      <c r="C1009" s="167">
        <v>3700.858154296875</v>
      </c>
      <c r="D1009" s="146"/>
      <c r="E1009" s="146"/>
      <c r="F1009" s="146"/>
      <c r="G1009" s="146"/>
      <c r="H1009" s="146"/>
      <c r="I1009" s="146"/>
      <c r="J1009" s="146"/>
      <c r="K1009" s="146"/>
    </row>
    <row r="1010" spans="1:11">
      <c r="A1010" s="165">
        <v>40098.126527777778</v>
      </c>
      <c r="B1010" s="166">
        <v>59.995998382568359</v>
      </c>
      <c r="C1010" s="167">
        <v>3700.548583984375</v>
      </c>
      <c r="D1010" s="146"/>
      <c r="E1010" s="146"/>
      <c r="F1010" s="146"/>
      <c r="G1010" s="146"/>
      <c r="H1010" s="146"/>
      <c r="I1010" s="146"/>
      <c r="J1010" s="146"/>
      <c r="K1010" s="146"/>
    </row>
    <row r="1011" spans="1:11">
      <c r="A1011" s="165">
        <v>40098.126562500001</v>
      </c>
      <c r="B1011" s="166">
        <v>59.998001098632813</v>
      </c>
      <c r="C1011" s="167">
        <v>3700.223876953125</v>
      </c>
      <c r="D1011" s="146"/>
      <c r="E1011" s="146"/>
      <c r="F1011" s="146"/>
      <c r="G1011" s="146"/>
      <c r="H1011" s="146"/>
      <c r="I1011" s="146"/>
      <c r="J1011" s="146"/>
      <c r="K1011" s="146"/>
    </row>
    <row r="1012" spans="1:11">
      <c r="A1012" s="165">
        <v>40098.126597222225</v>
      </c>
      <c r="B1012" s="166">
        <v>60.008998870849609</v>
      </c>
      <c r="C1012" s="167">
        <v>3699.5</v>
      </c>
      <c r="D1012" s="146"/>
      <c r="E1012" s="146"/>
      <c r="F1012" s="146"/>
      <c r="G1012" s="146"/>
      <c r="H1012" s="146"/>
      <c r="I1012" s="146"/>
      <c r="J1012" s="146"/>
      <c r="K1012" s="146"/>
    </row>
    <row r="1013" spans="1:11">
      <c r="A1013" s="165">
        <v>40098.126631944448</v>
      </c>
      <c r="B1013" s="166">
        <v>60.009998321533203</v>
      </c>
      <c r="C1013" s="167">
        <v>3697.9599609375</v>
      </c>
      <c r="D1013" s="146"/>
      <c r="E1013" s="146"/>
      <c r="F1013" s="146"/>
      <c r="G1013" s="146"/>
      <c r="H1013" s="146"/>
      <c r="I1013" s="146"/>
      <c r="J1013" s="146"/>
      <c r="K1013" s="146"/>
    </row>
    <row r="1014" spans="1:11">
      <c r="A1014" s="165">
        <v>40098.126666666663</v>
      </c>
      <c r="B1014" s="166">
        <v>60.005001068115234</v>
      </c>
      <c r="C1014" s="167">
        <v>3699.40869140625</v>
      </c>
      <c r="D1014" s="146"/>
      <c r="E1014" s="146"/>
      <c r="F1014" s="146"/>
      <c r="G1014" s="146"/>
      <c r="H1014" s="146"/>
      <c r="I1014" s="146"/>
      <c r="J1014" s="146"/>
      <c r="K1014" s="146"/>
    </row>
    <row r="1015" spans="1:11">
      <c r="A1015" s="165">
        <v>40098.126701388886</v>
      </c>
      <c r="B1015" s="166">
        <v>60.004001617431641</v>
      </c>
      <c r="C1015" s="167">
        <v>3700.73828125</v>
      </c>
      <c r="D1015" s="146"/>
      <c r="E1015" s="146"/>
      <c r="F1015" s="146"/>
      <c r="G1015" s="146"/>
      <c r="H1015" s="146"/>
      <c r="I1015" s="146"/>
      <c r="J1015" s="146"/>
      <c r="K1015" s="146"/>
    </row>
    <row r="1016" spans="1:11">
      <c r="A1016" s="165">
        <v>40098.126736111109</v>
      </c>
      <c r="B1016" s="166">
        <v>60.002998352050781</v>
      </c>
      <c r="C1016" s="167">
        <v>3701.10986328125</v>
      </c>
      <c r="D1016" s="146"/>
      <c r="E1016" s="146"/>
      <c r="F1016" s="146"/>
      <c r="G1016" s="146"/>
      <c r="H1016" s="146"/>
      <c r="I1016" s="146"/>
      <c r="J1016" s="146"/>
      <c r="K1016" s="146"/>
    </row>
    <row r="1017" spans="1:11">
      <c r="A1017" s="165">
        <v>40098.126770833333</v>
      </c>
      <c r="B1017" s="166">
        <v>60.000999450683594</v>
      </c>
      <c r="C1017" s="167">
        <v>3699.99755859375</v>
      </c>
      <c r="D1017" s="146"/>
      <c r="E1017" s="146"/>
      <c r="F1017" s="146"/>
      <c r="G1017" s="146"/>
      <c r="H1017" s="146"/>
      <c r="I1017" s="146"/>
      <c r="J1017" s="146"/>
      <c r="K1017" s="146"/>
    </row>
    <row r="1018" spans="1:11">
      <c r="A1018" s="165">
        <v>40098.126805555556</v>
      </c>
      <c r="B1018" s="166">
        <v>60.004001617431641</v>
      </c>
      <c r="C1018" s="167">
        <v>3700.22021484375</v>
      </c>
      <c r="D1018" s="146"/>
      <c r="E1018" s="146"/>
      <c r="F1018" s="146"/>
      <c r="G1018" s="146"/>
      <c r="H1018" s="146"/>
      <c r="I1018" s="146"/>
      <c r="J1018" s="146"/>
      <c r="K1018" s="146"/>
    </row>
    <row r="1019" spans="1:11">
      <c r="A1019" s="165">
        <v>40098.126840277779</v>
      </c>
      <c r="B1019" s="166">
        <v>60.006999969482422</v>
      </c>
      <c r="C1019" s="167">
        <v>3702.55419921875</v>
      </c>
      <c r="D1019" s="146"/>
      <c r="E1019" s="146"/>
      <c r="F1019" s="146"/>
      <c r="G1019" s="146"/>
      <c r="H1019" s="146"/>
      <c r="I1019" s="146"/>
      <c r="J1019" s="146"/>
      <c r="K1019" s="146"/>
    </row>
    <row r="1020" spans="1:11">
      <c r="A1020" s="165">
        <v>40098.126875000002</v>
      </c>
      <c r="B1020" s="166">
        <v>60.007999420166016</v>
      </c>
      <c r="C1020" s="167">
        <v>3702.27587890625</v>
      </c>
      <c r="D1020" s="146"/>
      <c r="E1020" s="146"/>
      <c r="F1020" s="146"/>
      <c r="G1020" s="146"/>
      <c r="H1020" s="146"/>
      <c r="I1020" s="146"/>
      <c r="J1020" s="146"/>
      <c r="K1020" s="146"/>
    </row>
    <row r="1021" spans="1:11">
      <c r="A1021" s="165">
        <v>40098.126909722225</v>
      </c>
      <c r="B1021" s="166">
        <v>60.007999420166016</v>
      </c>
      <c r="C1021" s="167">
        <v>3701.9228515625</v>
      </c>
      <c r="D1021" s="146"/>
      <c r="E1021" s="146"/>
      <c r="F1021" s="146"/>
      <c r="G1021" s="146"/>
      <c r="H1021" s="146"/>
      <c r="I1021" s="146"/>
      <c r="J1021" s="146"/>
      <c r="K1021" s="146"/>
    </row>
    <row r="1022" spans="1:11">
      <c r="A1022" s="165">
        <v>40098.126944444448</v>
      </c>
      <c r="B1022" s="166">
        <v>60.006000518798828</v>
      </c>
      <c r="C1022" s="167">
        <v>3702.943115234375</v>
      </c>
      <c r="D1022" s="146"/>
      <c r="E1022" s="146"/>
      <c r="F1022" s="146"/>
      <c r="G1022" s="146"/>
      <c r="H1022" s="146"/>
      <c r="I1022" s="146"/>
      <c r="J1022" s="146"/>
      <c r="K1022" s="146"/>
    </row>
    <row r="1023" spans="1:11">
      <c r="A1023" s="165">
        <v>40098.126979166664</v>
      </c>
      <c r="B1023" s="166">
        <v>60.006000518798828</v>
      </c>
      <c r="C1023" s="167">
        <v>3703.96044921875</v>
      </c>
      <c r="D1023" s="146"/>
      <c r="E1023" s="146"/>
      <c r="F1023" s="146"/>
      <c r="G1023" s="146"/>
      <c r="H1023" s="146"/>
      <c r="I1023" s="146"/>
      <c r="J1023" s="146"/>
      <c r="K1023" s="146"/>
    </row>
    <row r="1024" spans="1:11">
      <c r="A1024" s="165">
        <v>40098.127013888887</v>
      </c>
      <c r="B1024" s="166">
        <v>60</v>
      </c>
      <c r="C1024" s="167">
        <v>3703.8193359375</v>
      </c>
      <c r="D1024" s="146"/>
      <c r="E1024" s="146"/>
      <c r="F1024" s="146"/>
      <c r="G1024" s="146"/>
      <c r="H1024" s="146"/>
      <c r="I1024" s="146"/>
      <c r="J1024" s="146"/>
      <c r="K1024" s="146"/>
    </row>
    <row r="1025" spans="1:11">
      <c r="A1025" s="165">
        <v>40098.12704861111</v>
      </c>
      <c r="B1025" s="166">
        <v>59.999000549316406</v>
      </c>
      <c r="C1025" s="167">
        <v>3704.345703125</v>
      </c>
      <c r="D1025" s="146"/>
      <c r="E1025" s="146"/>
      <c r="F1025" s="146"/>
      <c r="G1025" s="146"/>
      <c r="H1025" s="146"/>
      <c r="I1025" s="146"/>
      <c r="J1025" s="146"/>
      <c r="K1025" s="146"/>
    </row>
    <row r="1026" spans="1:11">
      <c r="A1026" s="165">
        <v>40098.127083333333</v>
      </c>
      <c r="B1026" s="166">
        <v>60</v>
      </c>
      <c r="C1026" s="167">
        <v>3705.3291015625</v>
      </c>
      <c r="D1026" s="146"/>
      <c r="E1026" s="146"/>
      <c r="F1026" s="146"/>
      <c r="G1026" s="146"/>
      <c r="H1026" s="146"/>
      <c r="I1026" s="146"/>
      <c r="J1026" s="146"/>
      <c r="K1026" s="146"/>
    </row>
    <row r="1027" spans="1:11">
      <c r="A1027" s="165">
        <v>40098.127118055556</v>
      </c>
      <c r="B1027" s="166">
        <v>60.004001617431641</v>
      </c>
      <c r="C1027" s="167">
        <v>3704.40478515625</v>
      </c>
      <c r="D1027" s="146"/>
      <c r="E1027" s="146"/>
      <c r="F1027" s="146"/>
      <c r="G1027" s="146"/>
      <c r="H1027" s="146"/>
      <c r="I1027" s="146"/>
      <c r="J1027" s="146"/>
      <c r="K1027" s="146"/>
    </row>
    <row r="1028" spans="1:11">
      <c r="A1028" s="165">
        <v>40098.127152777779</v>
      </c>
      <c r="B1028" s="166">
        <v>60.01300048828125</v>
      </c>
      <c r="C1028" s="167">
        <v>3703.67529296875</v>
      </c>
      <c r="D1028" s="146"/>
      <c r="E1028" s="146"/>
      <c r="F1028" s="146"/>
      <c r="G1028" s="146"/>
      <c r="H1028" s="146"/>
      <c r="I1028" s="146"/>
      <c r="J1028" s="146"/>
      <c r="K1028" s="146"/>
    </row>
    <row r="1029" spans="1:11">
      <c r="A1029" s="165">
        <v>40098.127187500002</v>
      </c>
      <c r="B1029" s="166">
        <v>60.014999389648438</v>
      </c>
      <c r="C1029" s="167">
        <v>3702.669189453125</v>
      </c>
      <c r="D1029" s="146"/>
      <c r="E1029" s="146"/>
      <c r="F1029" s="146"/>
      <c r="G1029" s="146"/>
      <c r="H1029" s="146"/>
      <c r="I1029" s="146"/>
      <c r="J1029" s="146"/>
      <c r="K1029" s="146"/>
    </row>
    <row r="1030" spans="1:11">
      <c r="A1030" s="165">
        <v>40098.127222222225</v>
      </c>
      <c r="B1030" s="166">
        <v>60.012001037597656</v>
      </c>
      <c r="C1030" s="167">
        <v>3703.0166015625</v>
      </c>
      <c r="D1030" s="146"/>
      <c r="E1030" s="146"/>
      <c r="F1030" s="146"/>
      <c r="G1030" s="146"/>
      <c r="H1030" s="146"/>
      <c r="I1030" s="146"/>
      <c r="J1030" s="146"/>
      <c r="K1030" s="146"/>
    </row>
    <row r="1031" spans="1:11">
      <c r="A1031" s="165">
        <v>40098.127256944441</v>
      </c>
      <c r="B1031" s="166">
        <v>60.008998870849609</v>
      </c>
      <c r="C1031" s="167">
        <v>3703.29736328125</v>
      </c>
      <c r="D1031" s="146"/>
      <c r="E1031" s="146"/>
      <c r="F1031" s="146"/>
      <c r="G1031" s="146"/>
      <c r="H1031" s="146"/>
      <c r="I1031" s="146"/>
      <c r="J1031" s="146"/>
      <c r="K1031" s="146"/>
    </row>
    <row r="1032" spans="1:11">
      <c r="A1032" s="165">
        <v>40098.127291666664</v>
      </c>
      <c r="B1032" s="166">
        <v>60.007999420166016</v>
      </c>
      <c r="C1032" s="167">
        <v>3705.188720703125</v>
      </c>
      <c r="D1032" s="146"/>
      <c r="E1032" s="146"/>
      <c r="F1032" s="146"/>
      <c r="G1032" s="146"/>
      <c r="H1032" s="146"/>
      <c r="I1032" s="146"/>
      <c r="J1032" s="146"/>
      <c r="K1032" s="146"/>
    </row>
    <row r="1033" spans="1:11">
      <c r="A1033" s="165">
        <v>40098.127326388887</v>
      </c>
      <c r="B1033" s="166">
        <v>60.011001586914063</v>
      </c>
      <c r="C1033" s="167">
        <v>3704.64599609375</v>
      </c>
      <c r="D1033" s="146"/>
      <c r="E1033" s="146"/>
      <c r="F1033" s="146"/>
      <c r="G1033" s="146"/>
      <c r="H1033" s="146"/>
      <c r="I1033" s="146"/>
      <c r="J1033" s="146"/>
      <c r="K1033" s="146"/>
    </row>
    <row r="1034" spans="1:11">
      <c r="A1034" s="165">
        <v>40098.12736111111</v>
      </c>
      <c r="B1034" s="166">
        <v>60.01300048828125</v>
      </c>
      <c r="C1034" s="167">
        <v>3704.05126953125</v>
      </c>
      <c r="D1034" s="146"/>
      <c r="E1034" s="146"/>
      <c r="F1034" s="146"/>
      <c r="G1034" s="146"/>
      <c r="H1034" s="146"/>
      <c r="I1034" s="146"/>
      <c r="J1034" s="146"/>
      <c r="K1034" s="146"/>
    </row>
    <row r="1035" spans="1:11">
      <c r="A1035" s="165">
        <v>40098.127395833333</v>
      </c>
      <c r="B1035" s="166">
        <v>60.015998840332031</v>
      </c>
      <c r="C1035" s="167">
        <v>3704.255126953125</v>
      </c>
      <c r="D1035" s="146"/>
      <c r="E1035" s="146"/>
      <c r="F1035" s="146"/>
      <c r="G1035" s="146"/>
      <c r="H1035" s="146"/>
      <c r="I1035" s="146"/>
      <c r="J1035" s="146"/>
      <c r="K1035" s="146"/>
    </row>
    <row r="1036" spans="1:11">
      <c r="A1036" s="165">
        <v>40098.127430555556</v>
      </c>
      <c r="B1036" s="166">
        <v>60.018001556396484</v>
      </c>
      <c r="C1036" s="167">
        <v>3703.70751953125</v>
      </c>
      <c r="D1036" s="146"/>
      <c r="E1036" s="146"/>
      <c r="F1036" s="146"/>
      <c r="G1036" s="146"/>
      <c r="H1036" s="146"/>
      <c r="I1036" s="146"/>
      <c r="J1036" s="146"/>
      <c r="K1036" s="146"/>
    </row>
    <row r="1037" spans="1:11">
      <c r="A1037" s="165">
        <v>40098.127465277779</v>
      </c>
      <c r="B1037" s="166">
        <v>60.019001007080078</v>
      </c>
      <c r="C1037" s="167">
        <v>3704.52392578125</v>
      </c>
      <c r="D1037" s="146"/>
      <c r="E1037" s="146"/>
      <c r="F1037" s="146"/>
      <c r="G1037" s="146"/>
      <c r="H1037" s="146"/>
      <c r="I1037" s="146"/>
      <c r="J1037" s="146"/>
      <c r="K1037" s="146"/>
    </row>
    <row r="1038" spans="1:11">
      <c r="A1038" s="165">
        <v>40098.127500000002</v>
      </c>
      <c r="B1038" s="166">
        <v>60.01300048828125</v>
      </c>
      <c r="C1038" s="167">
        <v>3704.13916015625</v>
      </c>
      <c r="D1038" s="146"/>
      <c r="E1038" s="146"/>
      <c r="F1038" s="146"/>
      <c r="G1038" s="146"/>
      <c r="H1038" s="146"/>
      <c r="I1038" s="146"/>
      <c r="J1038" s="146"/>
      <c r="K1038" s="146"/>
    </row>
    <row r="1039" spans="1:11">
      <c r="A1039" s="165">
        <v>40098.127534722225</v>
      </c>
      <c r="B1039" s="166">
        <v>60.011001586914063</v>
      </c>
      <c r="C1039" s="167">
        <v>3705.429443359375</v>
      </c>
      <c r="D1039" s="146"/>
      <c r="E1039" s="146"/>
      <c r="F1039" s="146"/>
      <c r="G1039" s="146"/>
      <c r="H1039" s="146"/>
      <c r="I1039" s="146"/>
      <c r="J1039" s="146"/>
      <c r="K1039" s="146"/>
    </row>
    <row r="1040" spans="1:11">
      <c r="A1040" s="165">
        <v>40098.127569444441</v>
      </c>
      <c r="B1040" s="166">
        <v>60.008998870849609</v>
      </c>
      <c r="C1040" s="167">
        <v>3705.94189453125</v>
      </c>
      <c r="D1040" s="146"/>
      <c r="E1040" s="146"/>
      <c r="F1040" s="146"/>
      <c r="G1040" s="146"/>
      <c r="H1040" s="146"/>
      <c r="I1040" s="146"/>
      <c r="J1040" s="146"/>
      <c r="K1040" s="146"/>
    </row>
    <row r="1041" spans="1:11">
      <c r="A1041" s="165">
        <v>40098.127604166664</v>
      </c>
      <c r="B1041" s="166">
        <v>60.007999420166016</v>
      </c>
      <c r="C1041" s="167">
        <v>3705.634033203125</v>
      </c>
      <c r="D1041" s="146"/>
      <c r="E1041" s="146"/>
      <c r="F1041" s="146"/>
      <c r="G1041" s="146"/>
      <c r="H1041" s="146"/>
      <c r="I1041" s="146"/>
      <c r="J1041" s="146"/>
      <c r="K1041" s="146"/>
    </row>
    <row r="1042" spans="1:11">
      <c r="A1042" s="165">
        <v>40098.127638888887</v>
      </c>
      <c r="B1042" s="166">
        <v>60.011001586914063</v>
      </c>
      <c r="C1042" s="167">
        <v>3705.74853515625</v>
      </c>
      <c r="D1042" s="146"/>
      <c r="E1042" s="146"/>
      <c r="F1042" s="146"/>
      <c r="G1042" s="146"/>
      <c r="H1042" s="146"/>
      <c r="I1042" s="146"/>
      <c r="J1042" s="146"/>
      <c r="K1042" s="146"/>
    </row>
    <row r="1043" spans="1:11">
      <c r="A1043" s="165">
        <v>40098.12767361111</v>
      </c>
      <c r="B1043" s="166">
        <v>60.014999389648438</v>
      </c>
      <c r="C1043" s="167">
        <v>3706.9453125</v>
      </c>
      <c r="D1043" s="146"/>
      <c r="E1043" s="146"/>
      <c r="F1043" s="146"/>
      <c r="G1043" s="146"/>
      <c r="H1043" s="146"/>
      <c r="I1043" s="146"/>
      <c r="J1043" s="146"/>
      <c r="K1043" s="146"/>
    </row>
    <row r="1044" spans="1:11">
      <c r="A1044" s="165">
        <v>40098.127708333333</v>
      </c>
      <c r="B1044" s="166">
        <v>60.020999908447266</v>
      </c>
      <c r="C1044" s="167">
        <v>3706.6298828125</v>
      </c>
      <c r="D1044" s="146"/>
      <c r="E1044" s="146"/>
      <c r="F1044" s="146"/>
      <c r="G1044" s="146"/>
      <c r="H1044" s="146"/>
      <c r="I1044" s="146"/>
      <c r="J1044" s="146"/>
      <c r="K1044" s="146"/>
    </row>
    <row r="1045" spans="1:11">
      <c r="A1045" s="165">
        <v>40098.127743055556</v>
      </c>
      <c r="B1045" s="166">
        <v>60.018001556396484</v>
      </c>
      <c r="C1045" s="167">
        <v>3703.894775390625</v>
      </c>
      <c r="D1045" s="146"/>
      <c r="E1045" s="146"/>
      <c r="F1045" s="146"/>
      <c r="G1045" s="146"/>
      <c r="H1045" s="146"/>
      <c r="I1045" s="146"/>
      <c r="J1045" s="146"/>
      <c r="K1045" s="146"/>
    </row>
    <row r="1046" spans="1:11">
      <c r="A1046" s="165">
        <v>40098.12777777778</v>
      </c>
      <c r="B1046" s="166">
        <v>60.019001007080078</v>
      </c>
      <c r="C1046" s="167">
        <v>3704.223876953125</v>
      </c>
      <c r="D1046" s="146"/>
      <c r="E1046" s="146"/>
      <c r="F1046" s="146"/>
      <c r="G1046" s="146"/>
      <c r="H1046" s="146"/>
      <c r="I1046" s="146"/>
      <c r="J1046" s="146"/>
      <c r="K1046" s="146"/>
    </row>
    <row r="1047" spans="1:11">
      <c r="A1047" s="165">
        <v>40098.127812500003</v>
      </c>
      <c r="B1047" s="166">
        <v>60.019001007080078</v>
      </c>
      <c r="C1047" s="167">
        <v>3704.6484375</v>
      </c>
      <c r="D1047" s="146"/>
      <c r="E1047" s="146"/>
      <c r="F1047" s="146"/>
      <c r="G1047" s="146"/>
      <c r="H1047" s="146"/>
      <c r="I1047" s="146"/>
      <c r="J1047" s="146"/>
      <c r="K1047" s="146"/>
    </row>
    <row r="1048" spans="1:11">
      <c r="A1048" s="165">
        <v>40098.127847222226</v>
      </c>
      <c r="B1048" s="166">
        <v>60.021999359130859</v>
      </c>
      <c r="C1048" s="167">
        <v>3704.79541015625</v>
      </c>
      <c r="D1048" s="146"/>
      <c r="E1048" s="146"/>
      <c r="F1048" s="146"/>
      <c r="G1048" s="146"/>
      <c r="H1048" s="146"/>
      <c r="I1048" s="146"/>
      <c r="J1048" s="146"/>
      <c r="K1048" s="146"/>
    </row>
    <row r="1049" spans="1:11">
      <c r="A1049" s="165">
        <v>40098.127881944441</v>
      </c>
      <c r="B1049" s="166">
        <v>60.025001525878906</v>
      </c>
      <c r="C1049" s="167">
        <v>3702.76416015625</v>
      </c>
      <c r="D1049" s="146"/>
      <c r="E1049" s="146"/>
      <c r="F1049" s="146"/>
      <c r="G1049" s="146"/>
      <c r="H1049" s="146"/>
      <c r="I1049" s="146"/>
      <c r="J1049" s="146"/>
      <c r="K1049" s="146"/>
    </row>
    <row r="1050" spans="1:11">
      <c r="A1050" s="165">
        <v>40098.127916666665</v>
      </c>
      <c r="B1050" s="166">
        <v>60.029998779296875</v>
      </c>
      <c r="C1050" s="167">
        <v>3702.00830078125</v>
      </c>
      <c r="D1050" s="146"/>
      <c r="E1050" s="146"/>
      <c r="F1050" s="146"/>
      <c r="G1050" s="146"/>
      <c r="H1050" s="146"/>
      <c r="I1050" s="146"/>
      <c r="J1050" s="146"/>
      <c r="K1050" s="146"/>
    </row>
    <row r="1051" spans="1:11">
      <c r="A1051" s="165">
        <v>40098.127951388888</v>
      </c>
      <c r="B1051" s="166">
        <v>60.027000427246094</v>
      </c>
      <c r="C1051" s="167">
        <v>3701.06298828125</v>
      </c>
      <c r="D1051" s="146"/>
      <c r="E1051" s="146"/>
      <c r="F1051" s="146"/>
      <c r="G1051" s="146"/>
      <c r="H1051" s="146"/>
      <c r="I1051" s="146"/>
      <c r="J1051" s="146"/>
      <c r="K1051" s="146"/>
    </row>
    <row r="1052" spans="1:11">
      <c r="A1052" s="165">
        <v>40098.127986111111</v>
      </c>
      <c r="B1052" s="166">
        <v>60.020999908447266</v>
      </c>
      <c r="C1052" s="167">
        <v>3700.340087890625</v>
      </c>
      <c r="D1052" s="146"/>
      <c r="E1052" s="146"/>
      <c r="F1052" s="146"/>
      <c r="G1052" s="146"/>
      <c r="H1052" s="146"/>
      <c r="I1052" s="146"/>
      <c r="J1052" s="146"/>
      <c r="K1052" s="146"/>
    </row>
    <row r="1053" spans="1:11">
      <c r="A1053" s="165">
        <v>40098.128020833334</v>
      </c>
      <c r="B1053" s="166">
        <v>60.022998809814453</v>
      </c>
      <c r="C1053" s="167">
        <v>3701.567626953125</v>
      </c>
      <c r="D1053" s="146"/>
      <c r="E1053" s="146"/>
      <c r="F1053" s="146"/>
      <c r="G1053" s="146"/>
      <c r="H1053" s="146"/>
      <c r="I1053" s="146"/>
      <c r="J1053" s="146"/>
      <c r="K1053" s="146"/>
    </row>
    <row r="1054" spans="1:11">
      <c r="A1054" s="165">
        <v>40098.128055555557</v>
      </c>
      <c r="B1054" s="166">
        <v>60.020000457763672</v>
      </c>
      <c r="C1054" s="167">
        <v>3702.958740234375</v>
      </c>
      <c r="D1054" s="146"/>
      <c r="E1054" s="146"/>
      <c r="F1054" s="146"/>
      <c r="G1054" s="146"/>
      <c r="H1054" s="146"/>
      <c r="I1054" s="146"/>
      <c r="J1054" s="146"/>
      <c r="K1054" s="146"/>
    </row>
    <row r="1055" spans="1:11">
      <c r="A1055" s="165">
        <v>40098.12809027778</v>
      </c>
      <c r="B1055" s="166">
        <v>60.023998260498047</v>
      </c>
      <c r="C1055" s="167">
        <v>3703.62109375</v>
      </c>
      <c r="D1055" s="146"/>
      <c r="E1055" s="146"/>
      <c r="F1055" s="146"/>
      <c r="G1055" s="146"/>
      <c r="H1055" s="146"/>
      <c r="I1055" s="146"/>
      <c r="J1055" s="146"/>
      <c r="K1055" s="146"/>
    </row>
    <row r="1056" spans="1:11">
      <c r="A1056" s="165">
        <v>40098.128125000003</v>
      </c>
      <c r="B1056" s="166">
        <v>60.021999359130859</v>
      </c>
      <c r="C1056" s="167">
        <v>3703.3740234375</v>
      </c>
      <c r="D1056" s="146"/>
      <c r="E1056" s="146"/>
      <c r="F1056" s="146"/>
      <c r="G1056" s="146"/>
      <c r="H1056" s="146"/>
      <c r="I1056" s="146"/>
      <c r="J1056" s="146"/>
      <c r="K1056" s="146"/>
    </row>
    <row r="1057" spans="1:11">
      <c r="A1057" s="165">
        <v>40098.128159722219</v>
      </c>
      <c r="B1057" s="166">
        <v>60.021999359130859</v>
      </c>
      <c r="C1057" s="167">
        <v>3703.9306640625</v>
      </c>
      <c r="D1057" s="146"/>
      <c r="E1057" s="146"/>
      <c r="F1057" s="146"/>
      <c r="G1057" s="146"/>
      <c r="H1057" s="146"/>
      <c r="I1057" s="146"/>
      <c r="J1057" s="146"/>
      <c r="K1057" s="146"/>
    </row>
    <row r="1058" spans="1:11">
      <c r="A1058" s="165">
        <v>40098.128194444442</v>
      </c>
      <c r="B1058" s="166">
        <v>60.025001525878906</v>
      </c>
      <c r="C1058" s="167">
        <v>3704.947265625</v>
      </c>
      <c r="D1058" s="146"/>
      <c r="E1058" s="146"/>
      <c r="F1058" s="146"/>
      <c r="G1058" s="146"/>
      <c r="H1058" s="146"/>
      <c r="I1058" s="146"/>
      <c r="J1058" s="146"/>
      <c r="K1058" s="146"/>
    </row>
    <row r="1059" spans="1:11">
      <c r="A1059" s="165">
        <v>40098.128229166665</v>
      </c>
      <c r="B1059" s="166">
        <v>60.022998809814453</v>
      </c>
      <c r="C1059" s="167">
        <v>3703.541259765625</v>
      </c>
      <c r="D1059" s="146"/>
      <c r="E1059" s="146"/>
      <c r="F1059" s="146"/>
      <c r="G1059" s="146"/>
      <c r="H1059" s="146"/>
      <c r="I1059" s="146"/>
      <c r="J1059" s="146"/>
      <c r="K1059" s="146"/>
    </row>
    <row r="1060" spans="1:11">
      <c r="A1060" s="165">
        <v>40098.128263888888</v>
      </c>
      <c r="B1060" s="166">
        <v>60.020000457763672</v>
      </c>
      <c r="C1060" s="167">
        <v>3703.16015625</v>
      </c>
      <c r="D1060" s="146"/>
      <c r="E1060" s="146"/>
      <c r="F1060" s="146"/>
      <c r="G1060" s="146"/>
      <c r="H1060" s="146"/>
      <c r="I1060" s="146"/>
      <c r="J1060" s="146"/>
      <c r="K1060" s="146"/>
    </row>
    <row r="1061" spans="1:11">
      <c r="A1061" s="165">
        <v>40098.128298611111</v>
      </c>
      <c r="B1061" s="166">
        <v>60.018001556396484</v>
      </c>
      <c r="C1061" s="167">
        <v>3704.37646484375</v>
      </c>
      <c r="D1061" s="146"/>
      <c r="E1061" s="146"/>
      <c r="F1061" s="146"/>
      <c r="G1061" s="146"/>
      <c r="H1061" s="146"/>
      <c r="I1061" s="146"/>
      <c r="J1061" s="146"/>
      <c r="K1061" s="146"/>
    </row>
    <row r="1062" spans="1:11">
      <c r="A1062" s="165">
        <v>40098.128333333334</v>
      </c>
      <c r="B1062" s="166">
        <v>60.007999420166016</v>
      </c>
      <c r="C1062" s="167">
        <v>3705.441162109375</v>
      </c>
      <c r="D1062" s="146"/>
      <c r="E1062" s="146"/>
      <c r="F1062" s="146"/>
      <c r="G1062" s="146"/>
      <c r="H1062" s="146"/>
      <c r="I1062" s="146"/>
      <c r="J1062" s="146"/>
      <c r="K1062" s="146"/>
    </row>
    <row r="1063" spans="1:11">
      <c r="A1063" s="165">
        <v>40098.128368055557</v>
      </c>
      <c r="B1063" s="166">
        <v>60.012001037597656</v>
      </c>
      <c r="C1063" s="167">
        <v>3710.072021484375</v>
      </c>
      <c r="D1063" s="146"/>
      <c r="E1063" s="146"/>
      <c r="F1063" s="146"/>
      <c r="G1063" s="146"/>
      <c r="H1063" s="146"/>
      <c r="I1063" s="146"/>
      <c r="J1063" s="146"/>
      <c r="K1063" s="146"/>
    </row>
    <row r="1064" spans="1:11">
      <c r="A1064" s="165">
        <v>40098.12840277778</v>
      </c>
      <c r="B1064" s="166">
        <v>60.019001007080078</v>
      </c>
      <c r="C1064" s="167">
        <v>3707.970703125</v>
      </c>
      <c r="D1064" s="146"/>
      <c r="E1064" s="146"/>
      <c r="F1064" s="146"/>
      <c r="G1064" s="146"/>
      <c r="H1064" s="146"/>
      <c r="I1064" s="146"/>
      <c r="J1064" s="146"/>
      <c r="K1064" s="146"/>
    </row>
    <row r="1065" spans="1:11">
      <c r="A1065" s="165">
        <v>40098.128437500003</v>
      </c>
      <c r="B1065" s="166">
        <v>60.019001007080078</v>
      </c>
      <c r="C1065" s="167">
        <v>3707.609375</v>
      </c>
      <c r="D1065" s="146"/>
      <c r="E1065" s="146"/>
      <c r="F1065" s="146"/>
      <c r="G1065" s="146"/>
      <c r="H1065" s="146"/>
      <c r="I1065" s="146"/>
      <c r="J1065" s="146"/>
      <c r="K1065" s="146"/>
    </row>
    <row r="1066" spans="1:11">
      <c r="A1066" s="165">
        <v>40098.128472222219</v>
      </c>
      <c r="B1066" s="166">
        <v>60.015998840332031</v>
      </c>
      <c r="C1066" s="167">
        <v>3708.8310546875</v>
      </c>
      <c r="D1066" s="146"/>
      <c r="E1066" s="146"/>
      <c r="F1066" s="146"/>
      <c r="G1066" s="146"/>
      <c r="H1066" s="146"/>
      <c r="I1066" s="146"/>
      <c r="J1066" s="146"/>
      <c r="K1066" s="146"/>
    </row>
    <row r="1067" spans="1:11">
      <c r="A1067" s="165">
        <v>40098.128506944442</v>
      </c>
      <c r="B1067" s="166">
        <v>60.014999389648438</v>
      </c>
      <c r="C1067" s="167">
        <v>3709.8134765625</v>
      </c>
      <c r="D1067" s="146"/>
      <c r="E1067" s="146"/>
      <c r="F1067" s="146"/>
      <c r="G1067" s="146"/>
      <c r="H1067" s="146"/>
      <c r="I1067" s="146"/>
      <c r="J1067" s="146"/>
      <c r="K1067" s="146"/>
    </row>
    <row r="1068" spans="1:11">
      <c r="A1068" s="165">
        <v>40098.128541666665</v>
      </c>
      <c r="B1068" s="166">
        <v>60.013999938964844</v>
      </c>
      <c r="C1068" s="167">
        <v>3709.81689453125</v>
      </c>
      <c r="D1068" s="146"/>
      <c r="E1068" s="146"/>
      <c r="F1068" s="146"/>
      <c r="G1068" s="146"/>
      <c r="H1068" s="146"/>
      <c r="I1068" s="146"/>
      <c r="J1068" s="146"/>
      <c r="K1068" s="146"/>
    </row>
    <row r="1069" spans="1:11">
      <c r="A1069" s="165">
        <v>40098.128576388888</v>
      </c>
      <c r="B1069" s="166">
        <v>60.015998840332031</v>
      </c>
      <c r="C1069" s="167">
        <v>3709.09375</v>
      </c>
      <c r="D1069" s="146"/>
      <c r="E1069" s="146"/>
      <c r="F1069" s="146"/>
      <c r="G1069" s="146"/>
      <c r="H1069" s="146"/>
      <c r="I1069" s="146"/>
      <c r="J1069" s="146"/>
      <c r="K1069" s="146"/>
    </row>
    <row r="1070" spans="1:11">
      <c r="A1070" s="165">
        <v>40098.128611111111</v>
      </c>
      <c r="B1070" s="166">
        <v>60.019001007080078</v>
      </c>
      <c r="C1070" s="167">
        <v>3709.6416015625</v>
      </c>
      <c r="D1070" s="146"/>
      <c r="E1070" s="146"/>
      <c r="F1070" s="146"/>
      <c r="G1070" s="146"/>
      <c r="H1070" s="146"/>
      <c r="I1070" s="146"/>
      <c r="J1070" s="146"/>
      <c r="K1070" s="146"/>
    </row>
    <row r="1071" spans="1:11">
      <c r="A1071" s="165">
        <v>40098.128645833334</v>
      </c>
      <c r="B1071" s="166">
        <v>60.015998840332031</v>
      </c>
      <c r="C1071" s="167">
        <v>3709.93310546875</v>
      </c>
      <c r="D1071" s="146"/>
      <c r="E1071" s="146"/>
      <c r="F1071" s="146"/>
      <c r="G1071" s="146"/>
      <c r="H1071" s="146"/>
      <c r="I1071" s="146"/>
      <c r="J1071" s="146"/>
      <c r="K1071" s="146"/>
    </row>
    <row r="1072" spans="1:11">
      <c r="A1072" s="165">
        <v>40098.128680555557</v>
      </c>
      <c r="B1072" s="166">
        <v>60.013999938964844</v>
      </c>
      <c r="C1072" s="167">
        <v>3710.6767578125</v>
      </c>
      <c r="D1072" s="146"/>
      <c r="E1072" s="146"/>
      <c r="F1072" s="146"/>
      <c r="G1072" s="146"/>
      <c r="H1072" s="146"/>
      <c r="I1072" s="146"/>
      <c r="J1072" s="146"/>
      <c r="K1072" s="146"/>
    </row>
    <row r="1073" spans="1:11">
      <c r="A1073" s="165">
        <v>40098.12871527778</v>
      </c>
      <c r="B1073" s="166">
        <v>60.018001556396484</v>
      </c>
      <c r="C1073" s="167">
        <v>3709.3544921875</v>
      </c>
      <c r="D1073" s="146"/>
      <c r="E1073" s="146"/>
      <c r="F1073" s="146"/>
      <c r="G1073" s="146"/>
      <c r="H1073" s="146"/>
      <c r="I1073" s="146"/>
      <c r="J1073" s="146"/>
      <c r="K1073" s="146"/>
    </row>
    <row r="1074" spans="1:11">
      <c r="A1074" s="165">
        <v>40098.128750000003</v>
      </c>
      <c r="B1074" s="166">
        <v>60.022998809814453</v>
      </c>
      <c r="C1074" s="167">
        <v>3707.696044921875</v>
      </c>
      <c r="D1074" s="146"/>
      <c r="E1074" s="146"/>
      <c r="F1074" s="146"/>
      <c r="G1074" s="146"/>
      <c r="H1074" s="146"/>
      <c r="I1074" s="146"/>
      <c r="J1074" s="146"/>
      <c r="K1074" s="146"/>
    </row>
    <row r="1075" spans="1:11">
      <c r="A1075" s="165">
        <v>40098.128784722219</v>
      </c>
      <c r="B1075" s="166">
        <v>60.023998260498047</v>
      </c>
      <c r="C1075" s="167">
        <v>3707.1201171875</v>
      </c>
      <c r="D1075" s="146"/>
      <c r="E1075" s="146"/>
      <c r="F1075" s="146"/>
      <c r="G1075" s="146"/>
      <c r="H1075" s="146"/>
      <c r="I1075" s="146"/>
      <c r="J1075" s="146"/>
      <c r="K1075" s="146"/>
    </row>
    <row r="1076" spans="1:11">
      <c r="A1076" s="165">
        <v>40098.128819444442</v>
      </c>
      <c r="B1076" s="166">
        <v>60.0260009765625</v>
      </c>
      <c r="C1076" s="167">
        <v>3706.989990234375</v>
      </c>
      <c r="D1076" s="146"/>
      <c r="E1076" s="146"/>
      <c r="F1076" s="146"/>
      <c r="G1076" s="146"/>
      <c r="H1076" s="146"/>
      <c r="I1076" s="146"/>
      <c r="J1076" s="146"/>
      <c r="K1076" s="146"/>
    </row>
    <row r="1077" spans="1:11">
      <c r="A1077" s="165">
        <v>40098.128854166665</v>
      </c>
      <c r="B1077" s="166">
        <v>60.023998260498047</v>
      </c>
      <c r="C1077" s="167">
        <v>3704.18505859375</v>
      </c>
      <c r="D1077" s="146"/>
      <c r="E1077" s="146"/>
      <c r="F1077" s="146"/>
      <c r="G1077" s="146"/>
      <c r="H1077" s="146"/>
      <c r="I1077" s="146"/>
      <c r="J1077" s="146"/>
      <c r="K1077" s="146"/>
    </row>
    <row r="1078" spans="1:11">
      <c r="A1078" s="165">
        <v>40098.128888888888</v>
      </c>
      <c r="B1078" s="166">
        <v>60.020000457763672</v>
      </c>
      <c r="C1078" s="167">
        <v>3704.40576171875</v>
      </c>
      <c r="D1078" s="146"/>
      <c r="E1078" s="146"/>
      <c r="F1078" s="146"/>
      <c r="G1078" s="146"/>
      <c r="H1078" s="146"/>
      <c r="I1078" s="146"/>
      <c r="J1078" s="146"/>
      <c r="K1078" s="146"/>
    </row>
    <row r="1079" spans="1:11">
      <c r="A1079" s="165">
        <v>40098.128923611112</v>
      </c>
      <c r="B1079" s="166">
        <v>60.019001007080078</v>
      </c>
      <c r="C1079" s="167">
        <v>3706.5673828125</v>
      </c>
      <c r="D1079" s="146"/>
      <c r="E1079" s="146"/>
      <c r="F1079" s="146"/>
      <c r="G1079" s="146"/>
      <c r="H1079" s="146"/>
      <c r="I1079" s="146"/>
      <c r="J1079" s="146"/>
      <c r="K1079" s="146"/>
    </row>
    <row r="1080" spans="1:11">
      <c r="A1080" s="165">
        <v>40098.128958333335</v>
      </c>
      <c r="B1080" s="166">
        <v>60.025001525878906</v>
      </c>
      <c r="C1080" s="167">
        <v>3705.515869140625</v>
      </c>
      <c r="D1080" s="146"/>
      <c r="E1080" s="146"/>
      <c r="F1080" s="146"/>
      <c r="G1080" s="146"/>
      <c r="H1080" s="146"/>
      <c r="I1080" s="146"/>
      <c r="J1080" s="146"/>
      <c r="K1080" s="146"/>
    </row>
    <row r="1081" spans="1:11">
      <c r="A1081" s="165">
        <v>40098.128993055558</v>
      </c>
      <c r="B1081" s="166">
        <v>60.027999877929687</v>
      </c>
      <c r="C1081" s="167">
        <v>3704.428466796875</v>
      </c>
      <c r="D1081" s="146"/>
      <c r="E1081" s="146"/>
      <c r="F1081" s="146"/>
      <c r="G1081" s="146"/>
      <c r="H1081" s="146"/>
      <c r="I1081" s="146"/>
      <c r="J1081" s="146"/>
      <c r="K1081" s="146"/>
    </row>
    <row r="1082" spans="1:11">
      <c r="A1082" s="165">
        <v>40098.129027777781</v>
      </c>
      <c r="B1082" s="166">
        <v>60.030998229980469</v>
      </c>
      <c r="C1082" s="167">
        <v>3704.7734375</v>
      </c>
      <c r="D1082" s="146"/>
      <c r="E1082" s="146"/>
      <c r="F1082" s="146"/>
      <c r="G1082" s="146"/>
      <c r="H1082" s="146"/>
      <c r="I1082" s="146"/>
      <c r="J1082" s="146"/>
      <c r="K1082" s="146"/>
    </row>
    <row r="1083" spans="1:11">
      <c r="A1083" s="165">
        <v>40098.129062499997</v>
      </c>
      <c r="B1083" s="166">
        <v>60.028999328613281</v>
      </c>
      <c r="C1083" s="167">
        <v>3702.685546875</v>
      </c>
      <c r="D1083" s="146"/>
      <c r="E1083" s="146"/>
      <c r="F1083" s="146"/>
      <c r="G1083" s="146"/>
      <c r="H1083" s="146"/>
      <c r="I1083" s="146"/>
      <c r="J1083" s="146"/>
      <c r="K1083" s="146"/>
    </row>
    <row r="1084" spans="1:11">
      <c r="A1084" s="165">
        <v>40098.12909722222</v>
      </c>
      <c r="B1084" s="166">
        <v>60.0260009765625</v>
      </c>
      <c r="C1084" s="167">
        <v>3702.093017578125</v>
      </c>
      <c r="D1084" s="146"/>
      <c r="E1084" s="146"/>
      <c r="F1084" s="146"/>
      <c r="G1084" s="146"/>
      <c r="H1084" s="146"/>
      <c r="I1084" s="146"/>
      <c r="J1084" s="146"/>
      <c r="K1084" s="146"/>
    </row>
    <row r="1085" spans="1:11">
      <c r="A1085" s="165">
        <v>40098.129131944443</v>
      </c>
      <c r="B1085" s="166">
        <v>60.028999328613281</v>
      </c>
      <c r="C1085" s="167">
        <v>3703.675537109375</v>
      </c>
      <c r="D1085" s="146"/>
      <c r="E1085" s="146"/>
      <c r="F1085" s="146"/>
      <c r="G1085" s="146"/>
      <c r="H1085" s="146"/>
      <c r="I1085" s="146"/>
      <c r="J1085" s="146"/>
      <c r="K1085" s="146"/>
    </row>
    <row r="1086" spans="1:11">
      <c r="A1086" s="165">
        <v>40098.129166666666</v>
      </c>
      <c r="B1086" s="166">
        <v>60.033000946044922</v>
      </c>
      <c r="C1086" s="167">
        <v>3701.51953125</v>
      </c>
      <c r="D1086" s="146"/>
      <c r="E1086" s="146"/>
      <c r="F1086" s="146"/>
      <c r="G1086" s="146"/>
      <c r="H1086" s="146"/>
      <c r="I1086" s="146"/>
      <c r="J1086" s="146"/>
      <c r="K1086" s="146"/>
    </row>
    <row r="1087" spans="1:11">
      <c r="A1087" s="165">
        <v>40098.129201388889</v>
      </c>
      <c r="B1087" s="166">
        <v>60.029998779296875</v>
      </c>
      <c r="C1087" s="167">
        <v>3698.2216796875</v>
      </c>
      <c r="D1087" s="146"/>
      <c r="E1087" s="146"/>
      <c r="F1087" s="146"/>
      <c r="G1087" s="146"/>
      <c r="H1087" s="146"/>
      <c r="I1087" s="146"/>
      <c r="J1087" s="146"/>
      <c r="K1087" s="146"/>
    </row>
    <row r="1088" spans="1:11">
      <c r="A1088" s="165">
        <v>40098.129236111112</v>
      </c>
      <c r="B1088" s="166">
        <v>60.015998840332031</v>
      </c>
      <c r="C1088" s="167">
        <v>3698.0087890625</v>
      </c>
      <c r="D1088" s="146"/>
      <c r="E1088" s="146"/>
      <c r="F1088" s="146"/>
      <c r="G1088" s="146"/>
      <c r="H1088" s="146"/>
      <c r="I1088" s="146"/>
      <c r="J1088" s="146"/>
      <c r="K1088" s="146"/>
    </row>
    <row r="1089" spans="1:11">
      <c r="A1089" s="165">
        <v>40098.129270833335</v>
      </c>
      <c r="B1089" s="166">
        <v>60.019001007080078</v>
      </c>
      <c r="C1089" s="167">
        <v>3703.1923828125</v>
      </c>
      <c r="D1089" s="146"/>
      <c r="E1089" s="146"/>
      <c r="F1089" s="146"/>
      <c r="G1089" s="146"/>
      <c r="H1089" s="146"/>
      <c r="I1089" s="146"/>
      <c r="J1089" s="146"/>
      <c r="K1089" s="146"/>
    </row>
    <row r="1090" spans="1:11">
      <c r="A1090" s="165">
        <v>40098.129305555558</v>
      </c>
      <c r="B1090" s="166">
        <v>60.027999877929687</v>
      </c>
      <c r="C1090" s="167">
        <v>3703.814697265625</v>
      </c>
      <c r="D1090" s="146"/>
      <c r="E1090" s="146"/>
      <c r="F1090" s="146"/>
      <c r="G1090" s="146"/>
      <c r="H1090" s="146"/>
      <c r="I1090" s="146"/>
      <c r="J1090" s="146"/>
      <c r="K1090" s="146"/>
    </row>
    <row r="1091" spans="1:11">
      <c r="A1091" s="165">
        <v>40098.129340277781</v>
      </c>
      <c r="B1091" s="166">
        <v>60.020999908447266</v>
      </c>
      <c r="C1091" s="167">
        <v>3699.9560546875</v>
      </c>
      <c r="D1091" s="146"/>
      <c r="E1091" s="146"/>
      <c r="F1091" s="146"/>
      <c r="G1091" s="146"/>
      <c r="H1091" s="146"/>
      <c r="I1091" s="146"/>
      <c r="J1091" s="146"/>
      <c r="K1091" s="146"/>
    </row>
    <row r="1092" spans="1:11">
      <c r="A1092" s="165">
        <v>40098.129374999997</v>
      </c>
      <c r="B1092" s="166">
        <v>60.014999389648438</v>
      </c>
      <c r="C1092" s="167">
        <v>3700.815673828125</v>
      </c>
      <c r="D1092" s="146"/>
      <c r="E1092" s="146"/>
      <c r="F1092" s="146"/>
      <c r="G1092" s="146"/>
      <c r="H1092" s="146"/>
      <c r="I1092" s="146"/>
      <c r="J1092" s="146"/>
      <c r="K1092" s="146"/>
    </row>
    <row r="1093" spans="1:11">
      <c r="A1093" s="165">
        <v>40098.12940972222</v>
      </c>
      <c r="B1093" s="166">
        <v>60.012001037597656</v>
      </c>
      <c r="C1093" s="167">
        <v>3706.943359375</v>
      </c>
      <c r="D1093" s="146"/>
      <c r="E1093" s="146"/>
      <c r="F1093" s="146"/>
      <c r="G1093" s="146"/>
      <c r="H1093" s="146"/>
      <c r="I1093" s="146"/>
      <c r="J1093" s="146"/>
      <c r="K1093" s="146"/>
    </row>
    <row r="1094" spans="1:11">
      <c r="A1094" s="165">
        <v>40098.129444444443</v>
      </c>
      <c r="B1094" s="166">
        <v>60.013999938964844</v>
      </c>
      <c r="C1094" s="167">
        <v>3708.52734375</v>
      </c>
      <c r="D1094" s="146"/>
      <c r="E1094" s="146"/>
      <c r="F1094" s="146"/>
      <c r="G1094" s="146"/>
      <c r="H1094" s="146"/>
      <c r="I1094" s="146"/>
      <c r="J1094" s="146"/>
      <c r="K1094" s="146"/>
    </row>
    <row r="1095" spans="1:11">
      <c r="A1095" s="165">
        <v>40098.129479166666</v>
      </c>
      <c r="B1095" s="166">
        <v>60.01300048828125</v>
      </c>
      <c r="C1095" s="167">
        <v>3707.6474609375</v>
      </c>
      <c r="D1095" s="146"/>
      <c r="E1095" s="146"/>
      <c r="F1095" s="146"/>
      <c r="G1095" s="146"/>
      <c r="H1095" s="146"/>
      <c r="I1095" s="146"/>
      <c r="J1095" s="146"/>
      <c r="K1095" s="146"/>
    </row>
    <row r="1096" spans="1:11">
      <c r="A1096" s="165">
        <v>40098.129513888889</v>
      </c>
      <c r="B1096" s="166">
        <v>60.015998840332031</v>
      </c>
      <c r="C1096" s="167">
        <v>3706.9912109375</v>
      </c>
      <c r="D1096" s="146"/>
      <c r="E1096" s="146"/>
      <c r="F1096" s="146"/>
      <c r="G1096" s="146"/>
      <c r="H1096" s="146"/>
      <c r="I1096" s="146"/>
      <c r="J1096" s="146"/>
      <c r="K1096" s="146"/>
    </row>
    <row r="1097" spans="1:11">
      <c r="A1097" s="165">
        <v>40098.129548611112</v>
      </c>
      <c r="B1097" s="166">
        <v>60.015998840332031</v>
      </c>
      <c r="C1097" s="167">
        <v>3705.58447265625</v>
      </c>
      <c r="D1097" s="146"/>
      <c r="E1097" s="146"/>
      <c r="F1097" s="146"/>
      <c r="G1097" s="146"/>
      <c r="H1097" s="146"/>
      <c r="I1097" s="146"/>
      <c r="J1097" s="146"/>
      <c r="K1097" s="146"/>
    </row>
    <row r="1098" spans="1:11">
      <c r="A1098" s="165">
        <v>40098.129583333335</v>
      </c>
      <c r="B1098" s="166">
        <v>60.01300048828125</v>
      </c>
      <c r="C1098" s="167">
        <v>3705.39794921875</v>
      </c>
      <c r="D1098" s="146"/>
      <c r="E1098" s="146"/>
      <c r="F1098" s="146"/>
      <c r="G1098" s="146"/>
      <c r="H1098" s="146"/>
      <c r="I1098" s="146"/>
      <c r="J1098" s="146"/>
      <c r="K1098" s="146"/>
    </row>
    <row r="1099" spans="1:11">
      <c r="A1099" s="165">
        <v>40098.129618055558</v>
      </c>
      <c r="B1099" s="166">
        <v>60.006999969482422</v>
      </c>
      <c r="C1099" s="167">
        <v>3709.14404296875</v>
      </c>
      <c r="D1099" s="146"/>
      <c r="E1099" s="146"/>
      <c r="F1099" s="146"/>
      <c r="G1099" s="146"/>
      <c r="H1099" s="146"/>
      <c r="I1099" s="146"/>
      <c r="J1099" s="146"/>
      <c r="K1099" s="146"/>
    </row>
    <row r="1100" spans="1:11">
      <c r="A1100" s="165">
        <v>40098.129652777781</v>
      </c>
      <c r="B1100" s="166">
        <v>59.993999481201172</v>
      </c>
      <c r="C1100" s="167">
        <v>3708.989501953125</v>
      </c>
      <c r="D1100" s="146"/>
      <c r="E1100" s="146"/>
      <c r="F1100" s="146"/>
      <c r="G1100" s="146"/>
      <c r="H1100" s="146"/>
      <c r="I1100" s="146"/>
      <c r="J1100" s="146"/>
      <c r="K1100" s="146"/>
    </row>
    <row r="1101" spans="1:11">
      <c r="A1101" s="165">
        <v>40098.129687499997</v>
      </c>
      <c r="B1101" s="166">
        <v>59.993000030517578</v>
      </c>
      <c r="C1101" s="167">
        <v>3706.192626953125</v>
      </c>
      <c r="D1101" s="146"/>
      <c r="E1101" s="146"/>
      <c r="F1101" s="146"/>
      <c r="G1101" s="146"/>
      <c r="H1101" s="146"/>
      <c r="I1101" s="146"/>
      <c r="J1101" s="146"/>
      <c r="K1101" s="146"/>
    </row>
    <row r="1102" spans="1:11">
      <c r="A1102" s="165">
        <v>40098.12972222222</v>
      </c>
      <c r="B1102" s="166">
        <v>59.993000030517578</v>
      </c>
      <c r="C1102" s="167">
        <v>3707.3037109375</v>
      </c>
      <c r="D1102" s="146"/>
      <c r="E1102" s="146"/>
      <c r="F1102" s="146"/>
      <c r="G1102" s="146"/>
      <c r="H1102" s="146"/>
      <c r="I1102" s="146"/>
      <c r="J1102" s="146"/>
      <c r="K1102" s="146"/>
    </row>
    <row r="1103" spans="1:11">
      <c r="A1103" s="165">
        <v>40098.129756944443</v>
      </c>
      <c r="B1103" s="166">
        <v>59.993999481201172</v>
      </c>
      <c r="C1103" s="167">
        <v>3706.76025390625</v>
      </c>
      <c r="D1103" s="146"/>
      <c r="E1103" s="146"/>
      <c r="F1103" s="146"/>
      <c r="G1103" s="146"/>
      <c r="H1103" s="146"/>
      <c r="I1103" s="146"/>
      <c r="J1103" s="146"/>
      <c r="K1103" s="146"/>
    </row>
    <row r="1104" spans="1:11">
      <c r="A1104" s="165">
        <v>40098.129791666666</v>
      </c>
      <c r="B1104" s="166">
        <v>59.993999481201172</v>
      </c>
      <c r="C1104" s="167">
        <v>3706.921142578125</v>
      </c>
      <c r="D1104" s="146"/>
      <c r="E1104" s="146"/>
      <c r="F1104" s="146"/>
      <c r="G1104" s="146"/>
      <c r="H1104" s="146"/>
      <c r="I1104" s="146"/>
      <c r="J1104" s="146"/>
      <c r="K1104" s="146"/>
    </row>
    <row r="1105" spans="1:11">
      <c r="A1105" s="165">
        <v>40098.129826388889</v>
      </c>
      <c r="B1105" s="166">
        <v>59.993000030517578</v>
      </c>
      <c r="C1105" s="167">
        <v>3706.887939453125</v>
      </c>
      <c r="D1105" s="146"/>
      <c r="E1105" s="146"/>
      <c r="F1105" s="146"/>
      <c r="G1105" s="146"/>
      <c r="H1105" s="146"/>
      <c r="I1105" s="146"/>
      <c r="J1105" s="146"/>
      <c r="K1105" s="146"/>
    </row>
    <row r="1106" spans="1:11">
      <c r="A1106" s="165">
        <v>40098.129861111112</v>
      </c>
      <c r="B1106" s="166">
        <v>59.987998962402344</v>
      </c>
      <c r="C1106" s="167">
        <v>3704.93359375</v>
      </c>
      <c r="D1106" s="146"/>
      <c r="E1106" s="146"/>
      <c r="F1106" s="146"/>
      <c r="G1106" s="146"/>
      <c r="H1106" s="146"/>
      <c r="I1106" s="146"/>
      <c r="J1106" s="146"/>
      <c r="K1106" s="146"/>
    </row>
    <row r="1107" spans="1:11">
      <c r="A1107" s="165">
        <v>40098.129895833335</v>
      </c>
      <c r="B1107" s="166">
        <v>59.985000610351563</v>
      </c>
      <c r="C1107" s="167">
        <v>3706.48095703125</v>
      </c>
      <c r="D1107" s="146"/>
      <c r="E1107" s="146"/>
      <c r="F1107" s="146"/>
      <c r="G1107" s="146"/>
      <c r="H1107" s="146"/>
      <c r="I1107" s="146"/>
      <c r="J1107" s="146"/>
      <c r="K1107" s="146"/>
    </row>
    <row r="1108" spans="1:11">
      <c r="A1108" s="165">
        <v>40098.129930555559</v>
      </c>
      <c r="B1108" s="166">
        <v>59.981998443603516</v>
      </c>
      <c r="C1108" s="167">
        <v>3707.0712890625</v>
      </c>
      <c r="D1108" s="146"/>
      <c r="E1108" s="146"/>
      <c r="F1108" s="146"/>
      <c r="G1108" s="146"/>
      <c r="H1108" s="146"/>
      <c r="I1108" s="146"/>
      <c r="J1108" s="146"/>
      <c r="K1108" s="146"/>
    </row>
    <row r="1109" spans="1:11">
      <c r="A1109" s="165">
        <v>40098.129965277774</v>
      </c>
      <c r="B1109" s="166">
        <v>59.979999542236328</v>
      </c>
      <c r="C1109" s="167">
        <v>3707.478515625</v>
      </c>
      <c r="D1109" s="146"/>
      <c r="E1109" s="146"/>
      <c r="F1109" s="146"/>
      <c r="G1109" s="146"/>
      <c r="H1109" s="146"/>
      <c r="I1109" s="146"/>
      <c r="J1109" s="146"/>
      <c r="K1109" s="146"/>
    </row>
    <row r="1110" spans="1:11">
      <c r="A1110" s="165">
        <v>40098.129999999997</v>
      </c>
      <c r="B1110" s="166">
        <v>59.980998992919922</v>
      </c>
      <c r="C1110" s="167">
        <v>3708.245849609375</v>
      </c>
      <c r="D1110" s="146"/>
      <c r="E1110" s="146"/>
      <c r="F1110" s="146"/>
      <c r="G1110" s="146"/>
      <c r="H1110" s="146"/>
      <c r="I1110" s="146"/>
      <c r="J1110" s="146"/>
      <c r="K1110" s="146"/>
    </row>
    <row r="1111" spans="1:11">
      <c r="A1111" s="165">
        <v>40098.13003472222</v>
      </c>
      <c r="B1111" s="166">
        <v>59.981998443603516</v>
      </c>
      <c r="C1111" s="167">
        <v>3710.41943359375</v>
      </c>
      <c r="D1111" s="146"/>
      <c r="E1111" s="146"/>
      <c r="F1111" s="146"/>
      <c r="G1111" s="146"/>
      <c r="H1111" s="146"/>
      <c r="I1111" s="146"/>
      <c r="J1111" s="146"/>
      <c r="K1111" s="146"/>
    </row>
    <row r="1112" spans="1:11">
      <c r="A1112" s="165">
        <v>40098.130069444444</v>
      </c>
      <c r="B1112" s="166">
        <v>59.979999542236328</v>
      </c>
      <c r="C1112" s="167">
        <v>3710.1337890625</v>
      </c>
      <c r="D1112" s="146"/>
      <c r="E1112" s="146"/>
      <c r="F1112" s="146"/>
      <c r="G1112" s="146"/>
      <c r="H1112" s="146"/>
      <c r="I1112" s="146"/>
      <c r="J1112" s="146"/>
      <c r="K1112" s="146"/>
    </row>
    <row r="1113" spans="1:11">
      <c r="A1113" s="165">
        <v>40098.130104166667</v>
      </c>
      <c r="B1113" s="166">
        <v>59.979999542236328</v>
      </c>
      <c r="C1113" s="167">
        <v>3710.02392578125</v>
      </c>
      <c r="D1113" s="146"/>
      <c r="E1113" s="146"/>
      <c r="F1113" s="146"/>
      <c r="G1113" s="146"/>
      <c r="H1113" s="146"/>
      <c r="I1113" s="146"/>
      <c r="J1113" s="146"/>
      <c r="K1113" s="146"/>
    </row>
    <row r="1114" spans="1:11">
      <c r="A1114" s="165">
        <v>40098.13013888889</v>
      </c>
      <c r="B1114" s="166">
        <v>59.979999542236328</v>
      </c>
      <c r="C1114" s="167">
        <v>3709.19189453125</v>
      </c>
      <c r="D1114" s="146"/>
      <c r="E1114" s="146"/>
      <c r="F1114" s="146"/>
      <c r="G1114" s="146"/>
      <c r="H1114" s="146"/>
      <c r="I1114" s="146"/>
      <c r="J1114" s="146"/>
      <c r="K1114" s="146"/>
    </row>
    <row r="1115" spans="1:11">
      <c r="A1115" s="165">
        <v>40098.130173611113</v>
      </c>
      <c r="B1115" s="166">
        <v>59.983001708984375</v>
      </c>
      <c r="C1115" s="167">
        <v>3709.3994140625</v>
      </c>
      <c r="D1115" s="146"/>
      <c r="E1115" s="146"/>
      <c r="F1115" s="146"/>
      <c r="G1115" s="146"/>
      <c r="H1115" s="146"/>
      <c r="I1115" s="146"/>
      <c r="J1115" s="146"/>
      <c r="K1115" s="146"/>
    </row>
    <row r="1116" spans="1:11">
      <c r="A1116" s="165">
        <v>40098.130208333336</v>
      </c>
      <c r="B1116" s="166">
        <v>59.980998992919922</v>
      </c>
      <c r="C1116" s="167">
        <v>3707.911376953125</v>
      </c>
      <c r="D1116" s="146"/>
      <c r="E1116" s="146"/>
      <c r="F1116" s="146"/>
      <c r="G1116" s="146"/>
      <c r="H1116" s="146"/>
      <c r="I1116" s="146"/>
      <c r="J1116" s="146"/>
      <c r="K1116" s="146"/>
    </row>
    <row r="1117" spans="1:11">
      <c r="A1117" s="165">
        <v>40098.130243055559</v>
      </c>
      <c r="B1117" s="166">
        <v>59.980998992919922</v>
      </c>
      <c r="C1117" s="167">
        <v>3707.63818359375</v>
      </c>
      <c r="D1117" s="146"/>
      <c r="E1117" s="146"/>
      <c r="F1117" s="146"/>
      <c r="G1117" s="146"/>
      <c r="H1117" s="146"/>
      <c r="I1117" s="146"/>
      <c r="J1117" s="146"/>
      <c r="K1117" s="146"/>
    </row>
    <row r="1118" spans="1:11">
      <c r="A1118" s="165">
        <v>40098.130277777775</v>
      </c>
      <c r="B1118" s="166">
        <v>59.980998992919922</v>
      </c>
      <c r="C1118" s="167">
        <v>3709.68896484375</v>
      </c>
      <c r="D1118" s="146"/>
      <c r="E1118" s="146"/>
      <c r="F1118" s="146"/>
      <c r="G1118" s="146"/>
      <c r="H1118" s="146"/>
      <c r="I1118" s="146"/>
      <c r="J1118" s="146"/>
      <c r="K1118" s="146"/>
    </row>
    <row r="1119" spans="1:11">
      <c r="A1119" s="165">
        <v>40098.130312499998</v>
      </c>
      <c r="B1119" s="166">
        <v>59.980998992919922</v>
      </c>
      <c r="C1119" s="167">
        <v>3706.541015625</v>
      </c>
      <c r="D1119" s="146"/>
      <c r="E1119" s="146"/>
      <c r="F1119" s="146"/>
      <c r="G1119" s="146"/>
      <c r="H1119" s="146"/>
      <c r="I1119" s="146"/>
      <c r="J1119" s="146"/>
      <c r="K1119" s="146"/>
    </row>
    <row r="1120" spans="1:11">
      <c r="A1120" s="165">
        <v>40098.130347222221</v>
      </c>
      <c r="B1120" s="166">
        <v>59.979999542236328</v>
      </c>
      <c r="C1120" s="167">
        <v>3711.25634765625</v>
      </c>
      <c r="D1120" s="146"/>
      <c r="E1120" s="146"/>
      <c r="F1120" s="146"/>
      <c r="G1120" s="146"/>
      <c r="H1120" s="146"/>
      <c r="I1120" s="146"/>
      <c r="J1120" s="146"/>
      <c r="K1120" s="146"/>
    </row>
    <row r="1121" spans="1:11">
      <c r="A1121" s="165">
        <v>40098.130381944444</v>
      </c>
      <c r="B1121" s="166">
        <v>59.978000640869141</v>
      </c>
      <c r="C1121" s="167">
        <v>3712.30322265625</v>
      </c>
      <c r="D1121" s="146"/>
      <c r="E1121" s="146"/>
      <c r="F1121" s="146"/>
      <c r="G1121" s="146"/>
      <c r="H1121" s="146"/>
      <c r="I1121" s="146"/>
      <c r="J1121" s="146"/>
      <c r="K1121" s="146"/>
    </row>
    <row r="1122" spans="1:11">
      <c r="A1122" s="165">
        <v>40098.130416666667</v>
      </c>
      <c r="B1122" s="166">
        <v>59.979000091552734</v>
      </c>
      <c r="C1122" s="167">
        <v>3712.01220703125</v>
      </c>
      <c r="D1122" s="146"/>
      <c r="E1122" s="146"/>
      <c r="F1122" s="146"/>
      <c r="G1122" s="146"/>
      <c r="H1122" s="146"/>
      <c r="I1122" s="146"/>
      <c r="J1122" s="146"/>
      <c r="K1122" s="146"/>
    </row>
    <row r="1123" spans="1:11">
      <c r="A1123" s="165">
        <v>40098.13045138889</v>
      </c>
      <c r="B1123" s="166">
        <v>59.978000640869141</v>
      </c>
      <c r="C1123" s="167">
        <v>3712.0927734375</v>
      </c>
      <c r="D1123" s="146"/>
      <c r="E1123" s="146"/>
      <c r="F1123" s="146"/>
      <c r="G1123" s="146"/>
      <c r="H1123" s="146"/>
      <c r="I1123" s="146"/>
      <c r="J1123" s="146"/>
      <c r="K1123" s="146"/>
    </row>
    <row r="1124" spans="1:11">
      <c r="A1124" s="165">
        <v>40098.130486111113</v>
      </c>
      <c r="B1124" s="166">
        <v>59.976001739501953</v>
      </c>
      <c r="C1124" s="167">
        <v>3713.99169921875</v>
      </c>
      <c r="D1124" s="146"/>
      <c r="E1124" s="146"/>
      <c r="F1124" s="146"/>
      <c r="G1124" s="146"/>
      <c r="H1124" s="146"/>
      <c r="I1124" s="146"/>
      <c r="J1124" s="146"/>
      <c r="K1124" s="146"/>
    </row>
    <row r="1125" spans="1:11">
      <c r="A1125" s="165">
        <v>40098.130520833336</v>
      </c>
      <c r="B1125" s="166">
        <v>59.974998474121094</v>
      </c>
      <c r="C1125" s="167">
        <v>3715.08349609375</v>
      </c>
      <c r="D1125" s="146"/>
      <c r="E1125" s="146"/>
      <c r="F1125" s="146"/>
      <c r="G1125" s="146"/>
      <c r="H1125" s="146"/>
      <c r="I1125" s="146"/>
      <c r="J1125" s="146"/>
      <c r="K1125" s="146"/>
    </row>
    <row r="1126" spans="1:11">
      <c r="A1126" s="165">
        <v>40098.130555555559</v>
      </c>
      <c r="B1126" s="166">
        <v>59.974998474121094</v>
      </c>
      <c r="C1126" s="167">
        <v>3715.32275390625</v>
      </c>
      <c r="D1126" s="146"/>
      <c r="E1126" s="146"/>
      <c r="F1126" s="146"/>
      <c r="G1126" s="146"/>
      <c r="H1126" s="146"/>
      <c r="I1126" s="146"/>
      <c r="J1126" s="146"/>
      <c r="K1126" s="146"/>
    </row>
    <row r="1127" spans="1:11">
      <c r="A1127" s="165">
        <v>40098.130590277775</v>
      </c>
      <c r="B1127" s="166">
        <v>59.979000091552734</v>
      </c>
      <c r="C1127" s="167">
        <v>3714.71728515625</v>
      </c>
      <c r="D1127" s="146"/>
      <c r="E1127" s="146"/>
      <c r="F1127" s="146"/>
      <c r="G1127" s="146"/>
      <c r="H1127" s="146"/>
      <c r="I1127" s="146"/>
      <c r="J1127" s="146"/>
      <c r="K1127" s="146"/>
    </row>
    <row r="1128" spans="1:11">
      <c r="A1128" s="165">
        <v>40098.130624999998</v>
      </c>
      <c r="B1128" s="166">
        <v>59.974998474121094</v>
      </c>
      <c r="C1128" s="167">
        <v>3715.161376953125</v>
      </c>
      <c r="D1128" s="146"/>
      <c r="E1128" s="146"/>
      <c r="F1128" s="146"/>
      <c r="G1128" s="146"/>
      <c r="H1128" s="146"/>
      <c r="I1128" s="146"/>
      <c r="J1128" s="146"/>
      <c r="K1128" s="146"/>
    </row>
    <row r="1129" spans="1:11">
      <c r="A1129" s="165">
        <v>40098.130659722221</v>
      </c>
      <c r="B1129" s="166">
        <v>59.976001739501953</v>
      </c>
      <c r="C1129" s="167">
        <v>3713.996337890625</v>
      </c>
      <c r="D1129" s="146"/>
      <c r="E1129" s="146"/>
      <c r="F1129" s="146"/>
      <c r="G1129" s="146"/>
      <c r="H1129" s="146"/>
      <c r="I1129" s="146"/>
      <c r="J1129" s="146"/>
      <c r="K1129" s="146"/>
    </row>
    <row r="1130" spans="1:11">
      <c r="A1130" s="165">
        <v>40098.130694444444</v>
      </c>
      <c r="B1130" s="166">
        <v>59.977001190185547</v>
      </c>
      <c r="C1130" s="167">
        <v>3714.062744140625</v>
      </c>
      <c r="D1130" s="146"/>
      <c r="E1130" s="146"/>
      <c r="F1130" s="146"/>
      <c r="G1130" s="146"/>
      <c r="H1130" s="146"/>
      <c r="I1130" s="146"/>
      <c r="J1130" s="146"/>
      <c r="K1130" s="146"/>
    </row>
    <row r="1131" spans="1:11">
      <c r="A1131" s="165">
        <v>40098.130729166667</v>
      </c>
      <c r="B1131" s="166">
        <v>59.974998474121094</v>
      </c>
      <c r="C1131" s="167">
        <v>3715.631103515625</v>
      </c>
      <c r="D1131" s="146"/>
      <c r="E1131" s="146"/>
      <c r="F1131" s="146"/>
      <c r="G1131" s="146"/>
      <c r="H1131" s="146"/>
      <c r="I1131" s="146"/>
      <c r="J1131" s="146"/>
      <c r="K1131" s="146"/>
    </row>
    <row r="1132" spans="1:11">
      <c r="A1132" s="165">
        <v>40098.13076388889</v>
      </c>
      <c r="B1132" s="166">
        <v>59.979000091552734</v>
      </c>
      <c r="C1132" s="167">
        <v>3715.6884765625</v>
      </c>
      <c r="D1132" s="146"/>
      <c r="E1132" s="146"/>
      <c r="F1132" s="146"/>
      <c r="G1132" s="146"/>
      <c r="H1132" s="146"/>
      <c r="I1132" s="146"/>
      <c r="J1132" s="146"/>
      <c r="K1132" s="146"/>
    </row>
    <row r="1133" spans="1:11">
      <c r="A1133" s="165">
        <v>40098.130798611113</v>
      </c>
      <c r="B1133" s="166">
        <v>59.979999542236328</v>
      </c>
      <c r="C1133" s="167">
        <v>3715.724609375</v>
      </c>
      <c r="D1133" s="146"/>
      <c r="E1133" s="146"/>
      <c r="F1133" s="146"/>
      <c r="G1133" s="146"/>
      <c r="H1133" s="146"/>
      <c r="I1133" s="146"/>
      <c r="J1133" s="146"/>
      <c r="K1133" s="146"/>
    </row>
    <row r="1134" spans="1:11">
      <c r="A1134" s="165">
        <v>40098.130833333336</v>
      </c>
      <c r="B1134" s="166">
        <v>59.978000640869141</v>
      </c>
      <c r="C1134" s="167">
        <v>3714.84814453125</v>
      </c>
      <c r="D1134" s="146"/>
      <c r="E1134" s="146"/>
      <c r="F1134" s="146"/>
      <c r="G1134" s="146"/>
      <c r="H1134" s="146"/>
      <c r="I1134" s="146"/>
      <c r="J1134" s="146"/>
      <c r="K1134" s="146"/>
    </row>
    <row r="1135" spans="1:11">
      <c r="A1135" s="165">
        <v>40098.130868055552</v>
      </c>
      <c r="B1135" s="166">
        <v>59.979000091552734</v>
      </c>
      <c r="C1135" s="167">
        <v>3713.3583984375</v>
      </c>
      <c r="D1135" s="146"/>
      <c r="E1135" s="146"/>
      <c r="F1135" s="146"/>
      <c r="G1135" s="146"/>
      <c r="H1135" s="146"/>
      <c r="I1135" s="146"/>
      <c r="J1135" s="146"/>
      <c r="K1135" s="146"/>
    </row>
    <row r="1136" spans="1:11">
      <c r="A1136" s="165">
        <v>40098.130902777775</v>
      </c>
      <c r="B1136" s="166">
        <v>59.983001708984375</v>
      </c>
      <c r="C1136" s="167">
        <v>3712.274658203125</v>
      </c>
      <c r="D1136" s="146"/>
      <c r="E1136" s="146"/>
      <c r="F1136" s="146"/>
      <c r="G1136" s="146"/>
      <c r="H1136" s="146"/>
      <c r="I1136" s="146"/>
      <c r="J1136" s="146"/>
      <c r="K1136" s="146"/>
    </row>
    <row r="1137" spans="1:11">
      <c r="A1137" s="165">
        <v>40098.130937499998</v>
      </c>
      <c r="B1137" s="166">
        <v>59.98699951171875</v>
      </c>
      <c r="C1137" s="167">
        <v>3712.152587890625</v>
      </c>
      <c r="D1137" s="146"/>
      <c r="E1137" s="146"/>
      <c r="F1137" s="146"/>
      <c r="G1137" s="146"/>
      <c r="H1137" s="146"/>
      <c r="I1137" s="146"/>
      <c r="J1137" s="146"/>
      <c r="K1137" s="146"/>
    </row>
    <row r="1138" spans="1:11">
      <c r="A1138" s="165">
        <v>40098.130972222221</v>
      </c>
      <c r="B1138" s="166">
        <v>59.984001159667969</v>
      </c>
      <c r="C1138" s="167">
        <v>3710.05029296875</v>
      </c>
      <c r="D1138" s="146"/>
      <c r="E1138" s="146"/>
      <c r="F1138" s="146"/>
      <c r="G1138" s="146"/>
      <c r="H1138" s="146"/>
      <c r="I1138" s="146"/>
      <c r="J1138" s="146"/>
      <c r="K1138" s="146"/>
    </row>
    <row r="1139" spans="1:11">
      <c r="A1139" s="165">
        <v>40098.131006944444</v>
      </c>
      <c r="B1139" s="166">
        <v>59.979999542236328</v>
      </c>
      <c r="C1139" s="167">
        <v>3710.471923828125</v>
      </c>
      <c r="D1139" s="146"/>
      <c r="E1139" s="146"/>
      <c r="F1139" s="146"/>
      <c r="G1139" s="146"/>
      <c r="H1139" s="146"/>
      <c r="I1139" s="146"/>
      <c r="J1139" s="146"/>
      <c r="K1139" s="146"/>
    </row>
    <row r="1140" spans="1:11">
      <c r="A1140" s="165">
        <v>40098.131041666667</v>
      </c>
      <c r="B1140" s="166">
        <v>59.979999542236328</v>
      </c>
      <c r="C1140" s="167">
        <v>3710.62353515625</v>
      </c>
      <c r="D1140" s="146"/>
      <c r="E1140" s="146"/>
      <c r="F1140" s="146"/>
      <c r="G1140" s="146"/>
      <c r="H1140" s="146"/>
      <c r="I1140" s="146"/>
      <c r="J1140" s="146"/>
      <c r="K1140" s="146"/>
    </row>
    <row r="1141" spans="1:11">
      <c r="A1141" s="165">
        <v>40098.131076388891</v>
      </c>
      <c r="B1141" s="166">
        <v>59.979000091552734</v>
      </c>
      <c r="C1141" s="167">
        <v>3710.19970703125</v>
      </c>
      <c r="D1141" s="146"/>
      <c r="E1141" s="146"/>
      <c r="F1141" s="146"/>
      <c r="G1141" s="146"/>
      <c r="H1141" s="146"/>
      <c r="I1141" s="146"/>
      <c r="J1141" s="146"/>
      <c r="K1141" s="146"/>
    </row>
    <row r="1142" spans="1:11">
      <c r="A1142" s="165">
        <v>40098.131111111114</v>
      </c>
      <c r="B1142" s="166">
        <v>59.974998474121094</v>
      </c>
      <c r="C1142" s="167">
        <v>3710.474609375</v>
      </c>
      <c r="D1142" s="146"/>
      <c r="E1142" s="146"/>
      <c r="F1142" s="146"/>
      <c r="G1142" s="146"/>
      <c r="H1142" s="146"/>
      <c r="I1142" s="146"/>
      <c r="J1142" s="146"/>
      <c r="K1142" s="146"/>
    </row>
    <row r="1143" spans="1:11">
      <c r="A1143" s="165">
        <v>40098.131145833337</v>
      </c>
      <c r="B1143" s="166">
        <v>59.979000091552734</v>
      </c>
      <c r="C1143" s="167">
        <v>3710.802978515625</v>
      </c>
      <c r="D1143" s="146"/>
      <c r="E1143" s="146"/>
      <c r="F1143" s="146"/>
      <c r="G1143" s="146"/>
      <c r="H1143" s="146"/>
      <c r="I1143" s="146"/>
      <c r="J1143" s="146"/>
      <c r="K1143" s="146"/>
    </row>
    <row r="1144" spans="1:11">
      <c r="A1144" s="165">
        <v>40098.131180555552</v>
      </c>
      <c r="B1144" s="166">
        <v>59.983001708984375</v>
      </c>
      <c r="C1144" s="167">
        <v>3709.285888671875</v>
      </c>
      <c r="D1144" s="146"/>
      <c r="E1144" s="146"/>
      <c r="F1144" s="146"/>
      <c r="G1144" s="146"/>
      <c r="H1144" s="146"/>
      <c r="I1144" s="146"/>
      <c r="J1144" s="146"/>
      <c r="K1144" s="146"/>
    </row>
    <row r="1145" spans="1:11">
      <c r="A1145" s="165">
        <v>40098.131215277775</v>
      </c>
      <c r="B1145" s="166">
        <v>59.983001708984375</v>
      </c>
      <c r="C1145" s="167">
        <v>3709.525146484375</v>
      </c>
      <c r="D1145" s="146"/>
      <c r="E1145" s="146"/>
      <c r="F1145" s="146"/>
      <c r="G1145" s="146"/>
      <c r="H1145" s="146"/>
      <c r="I1145" s="146"/>
      <c r="J1145" s="146"/>
      <c r="K1145" s="146"/>
    </row>
    <row r="1146" spans="1:11">
      <c r="A1146" s="165">
        <v>40098.131249999999</v>
      </c>
      <c r="B1146" s="166">
        <v>59.990001678466797</v>
      </c>
      <c r="C1146" s="167">
        <v>3708.37109375</v>
      </c>
      <c r="D1146" s="146"/>
      <c r="E1146" s="146"/>
      <c r="F1146" s="146"/>
      <c r="G1146" s="146"/>
      <c r="H1146" s="146"/>
      <c r="I1146" s="146"/>
      <c r="J1146" s="146"/>
      <c r="K1146" s="146"/>
    </row>
    <row r="1147" spans="1:11">
      <c r="A1147" s="165">
        <v>40098.131284722222</v>
      </c>
      <c r="B1147" s="166">
        <v>59.98699951171875</v>
      </c>
      <c r="C1147" s="167">
        <v>3706.511962890625</v>
      </c>
      <c r="D1147" s="146"/>
      <c r="E1147" s="146"/>
      <c r="F1147" s="146"/>
      <c r="G1147" s="146"/>
      <c r="H1147" s="146"/>
      <c r="I1147" s="146"/>
      <c r="J1147" s="146"/>
      <c r="K1147" s="146"/>
    </row>
    <row r="1148" spans="1:11">
      <c r="A1148" s="165">
        <v>40098.131319444445</v>
      </c>
      <c r="B1148" s="166">
        <v>59.976001739501953</v>
      </c>
      <c r="C1148" s="167">
        <v>3707.490478515625</v>
      </c>
      <c r="D1148" s="146"/>
      <c r="E1148" s="146"/>
      <c r="F1148" s="146"/>
      <c r="G1148" s="146"/>
      <c r="H1148" s="146"/>
      <c r="I1148" s="146"/>
      <c r="J1148" s="146"/>
      <c r="K1148" s="146"/>
    </row>
    <row r="1149" spans="1:11">
      <c r="A1149" s="165">
        <v>40098.131354166668</v>
      </c>
      <c r="B1149" s="166">
        <v>59.979000091552734</v>
      </c>
      <c r="C1149" s="167">
        <v>3709.89404296875</v>
      </c>
      <c r="D1149" s="146"/>
      <c r="E1149" s="146"/>
      <c r="F1149" s="146"/>
      <c r="G1149" s="146"/>
      <c r="H1149" s="146"/>
      <c r="I1149" s="146"/>
      <c r="J1149" s="146"/>
      <c r="K1149" s="146"/>
    </row>
    <row r="1150" spans="1:11">
      <c r="A1150" s="165">
        <v>40098.131388888891</v>
      </c>
      <c r="B1150" s="166">
        <v>59.983001708984375</v>
      </c>
      <c r="C1150" s="167">
        <v>3712.303466796875</v>
      </c>
      <c r="D1150" s="146"/>
      <c r="E1150" s="146"/>
      <c r="F1150" s="146"/>
      <c r="G1150" s="146"/>
      <c r="H1150" s="146"/>
      <c r="I1150" s="146"/>
      <c r="J1150" s="146"/>
      <c r="K1150" s="146"/>
    </row>
    <row r="1151" spans="1:11">
      <c r="A1151" s="165">
        <v>40098.131423611114</v>
      </c>
      <c r="B1151" s="166">
        <v>59.979000091552734</v>
      </c>
      <c r="C1151" s="167">
        <v>3711.627197265625</v>
      </c>
      <c r="D1151" s="146"/>
      <c r="E1151" s="146"/>
      <c r="F1151" s="146"/>
      <c r="G1151" s="146"/>
      <c r="H1151" s="146"/>
      <c r="I1151" s="146"/>
      <c r="J1151" s="146"/>
      <c r="K1151" s="146"/>
    </row>
    <row r="1152" spans="1:11">
      <c r="A1152" s="165">
        <v>40098.131458333337</v>
      </c>
      <c r="B1152" s="166">
        <v>59.978000640869141</v>
      </c>
      <c r="C1152" s="167">
        <v>3712.076171875</v>
      </c>
      <c r="D1152" s="146"/>
      <c r="E1152" s="146"/>
      <c r="F1152" s="146"/>
      <c r="G1152" s="146"/>
      <c r="H1152" s="146"/>
      <c r="I1152" s="146"/>
      <c r="J1152" s="146"/>
      <c r="K1152" s="146"/>
    </row>
    <row r="1153" spans="1:11">
      <c r="A1153" s="165">
        <v>40098.131493055553</v>
      </c>
      <c r="B1153" s="166">
        <v>59.974998474121094</v>
      </c>
      <c r="C1153" s="167">
        <v>3712.99853515625</v>
      </c>
      <c r="D1153" s="146"/>
      <c r="E1153" s="146"/>
      <c r="F1153" s="146"/>
      <c r="G1153" s="146"/>
      <c r="H1153" s="146"/>
      <c r="I1153" s="146"/>
      <c r="J1153" s="146"/>
      <c r="K1153" s="146"/>
    </row>
    <row r="1154" spans="1:11">
      <c r="A1154" s="165">
        <v>40098.131527777776</v>
      </c>
      <c r="B1154" s="166">
        <v>59.988998413085937</v>
      </c>
      <c r="C1154" s="167">
        <v>3713.51025390625</v>
      </c>
      <c r="D1154" s="146"/>
      <c r="E1154" s="146"/>
      <c r="F1154" s="146"/>
      <c r="G1154" s="146"/>
      <c r="H1154" s="146"/>
      <c r="I1154" s="146"/>
      <c r="J1154" s="146"/>
      <c r="K1154" s="146"/>
    </row>
    <row r="1155" spans="1:11">
      <c r="A1155" s="165">
        <v>40098.131562499999</v>
      </c>
      <c r="B1155" s="166">
        <v>59.999000549316406</v>
      </c>
      <c r="C1155" s="167">
        <v>3715.44287109375</v>
      </c>
      <c r="D1155" s="146"/>
      <c r="E1155" s="146"/>
      <c r="F1155" s="146"/>
      <c r="G1155" s="146"/>
      <c r="H1155" s="146"/>
      <c r="I1155" s="146"/>
      <c r="J1155" s="146"/>
      <c r="K1155" s="146"/>
    </row>
    <row r="1156" spans="1:11">
      <c r="A1156" s="165">
        <v>40098.131597222222</v>
      </c>
      <c r="B1156" s="166">
        <v>59.988998413085937</v>
      </c>
      <c r="C1156" s="167">
        <v>3712.091796875</v>
      </c>
      <c r="D1156" s="146"/>
      <c r="E1156" s="146"/>
      <c r="F1156" s="146"/>
      <c r="G1156" s="146"/>
      <c r="H1156" s="146"/>
      <c r="I1156" s="146"/>
      <c r="J1156" s="146"/>
      <c r="K1156" s="146"/>
    </row>
    <row r="1157" spans="1:11">
      <c r="A1157" s="165">
        <v>40098.131631944445</v>
      </c>
      <c r="B1157" s="166">
        <v>59.986000061035156</v>
      </c>
      <c r="C1157" s="167">
        <v>3714.8935546875</v>
      </c>
      <c r="D1157" s="146"/>
      <c r="E1157" s="146"/>
      <c r="F1157" s="146"/>
      <c r="G1157" s="146"/>
      <c r="H1157" s="146"/>
      <c r="I1157" s="146"/>
      <c r="J1157" s="146"/>
      <c r="K1157" s="146"/>
    </row>
    <row r="1158" spans="1:11">
      <c r="A1158" s="165">
        <v>40098.131666666668</v>
      </c>
      <c r="B1158" s="166">
        <v>59.983001708984375</v>
      </c>
      <c r="C1158" s="167">
        <v>3714.953125</v>
      </c>
      <c r="D1158" s="146"/>
      <c r="E1158" s="146"/>
      <c r="F1158" s="146"/>
      <c r="G1158" s="146"/>
      <c r="H1158" s="146"/>
      <c r="I1158" s="146"/>
      <c r="J1158" s="146"/>
      <c r="K1158" s="146"/>
    </row>
    <row r="1159" spans="1:11">
      <c r="A1159" s="165">
        <v>40098.131701388891</v>
      </c>
      <c r="B1159" s="166">
        <v>59.981998443603516</v>
      </c>
      <c r="C1159" s="167">
        <v>3716.308349609375</v>
      </c>
      <c r="D1159" s="146"/>
      <c r="E1159" s="146"/>
      <c r="F1159" s="146"/>
      <c r="G1159" s="146"/>
      <c r="H1159" s="146"/>
      <c r="I1159" s="146"/>
      <c r="J1159" s="146"/>
      <c r="K1159" s="146"/>
    </row>
    <row r="1160" spans="1:11">
      <c r="A1160" s="165">
        <v>40098.131736111114</v>
      </c>
      <c r="B1160" s="166">
        <v>59.990001678466797</v>
      </c>
      <c r="C1160" s="167">
        <v>3715.4384765625</v>
      </c>
      <c r="D1160" s="146"/>
      <c r="E1160" s="146"/>
      <c r="F1160" s="146"/>
      <c r="G1160" s="146"/>
      <c r="H1160" s="146"/>
      <c r="I1160" s="146"/>
      <c r="J1160" s="146"/>
      <c r="K1160" s="146"/>
    </row>
    <row r="1161" spans="1:11">
      <c r="A1161" s="165">
        <v>40098.13177083333</v>
      </c>
      <c r="B1161" s="166">
        <v>59.994998931884766</v>
      </c>
      <c r="C1161" s="167">
        <v>3714.714111328125</v>
      </c>
      <c r="D1161" s="146"/>
      <c r="E1161" s="146"/>
      <c r="F1161" s="146"/>
      <c r="G1161" s="146"/>
      <c r="H1161" s="146"/>
      <c r="I1161" s="146"/>
      <c r="J1161" s="146"/>
      <c r="K1161" s="146"/>
    </row>
    <row r="1162" spans="1:11">
      <c r="A1162" s="165">
        <v>40098.131805555553</v>
      </c>
      <c r="B1162" s="166">
        <v>59.990001678466797</v>
      </c>
      <c r="C1162" s="167">
        <v>3715.067626953125</v>
      </c>
      <c r="D1162" s="146"/>
      <c r="E1162" s="146"/>
      <c r="F1162" s="146"/>
      <c r="G1162" s="146"/>
      <c r="H1162" s="146"/>
      <c r="I1162" s="146"/>
      <c r="J1162" s="146"/>
      <c r="K1162" s="146"/>
    </row>
    <row r="1163" spans="1:11">
      <c r="A1163" s="165">
        <v>40098.131840277776</v>
      </c>
      <c r="B1163" s="166">
        <v>59.988998413085937</v>
      </c>
      <c r="C1163" s="167">
        <v>3715.791259765625</v>
      </c>
      <c r="D1163" s="146"/>
      <c r="E1163" s="146"/>
      <c r="F1163" s="146"/>
      <c r="G1163" s="146"/>
      <c r="H1163" s="146"/>
      <c r="I1163" s="146"/>
      <c r="J1163" s="146"/>
      <c r="K1163" s="146"/>
    </row>
    <row r="1164" spans="1:11">
      <c r="A1164" s="165">
        <v>40098.131874999999</v>
      </c>
      <c r="B1164" s="166">
        <v>59.995998382568359</v>
      </c>
      <c r="C1164" s="167">
        <v>3716.28466796875</v>
      </c>
      <c r="D1164" s="146"/>
      <c r="E1164" s="146"/>
      <c r="F1164" s="146"/>
      <c r="G1164" s="146"/>
      <c r="H1164" s="146"/>
      <c r="I1164" s="146"/>
      <c r="J1164" s="146"/>
      <c r="K1164" s="146"/>
    </row>
    <row r="1165" spans="1:11">
      <c r="A1165" s="165">
        <v>40098.131909722222</v>
      </c>
      <c r="B1165" s="166">
        <v>60</v>
      </c>
      <c r="C1165" s="167">
        <v>3714.46044921875</v>
      </c>
      <c r="D1165" s="146"/>
      <c r="E1165" s="146"/>
      <c r="F1165" s="146"/>
      <c r="G1165" s="146"/>
      <c r="H1165" s="146"/>
      <c r="I1165" s="146"/>
      <c r="J1165" s="146"/>
      <c r="K1165" s="146"/>
    </row>
    <row r="1166" spans="1:11">
      <c r="A1166" s="165">
        <v>40098.131944444445</v>
      </c>
      <c r="B1166" s="166">
        <v>60.004001617431641</v>
      </c>
      <c r="C1166" s="167">
        <v>3711.70849609375</v>
      </c>
      <c r="D1166" s="146"/>
      <c r="E1166" s="146"/>
      <c r="F1166" s="146"/>
      <c r="G1166" s="146"/>
      <c r="H1166" s="146"/>
      <c r="I1166" s="146"/>
      <c r="J1166" s="146"/>
      <c r="K1166" s="146"/>
    </row>
    <row r="1167" spans="1:11">
      <c r="A1167" s="165">
        <v>40098.131979166668</v>
      </c>
      <c r="B1167" s="166">
        <v>60.004001617431641</v>
      </c>
      <c r="C1167" s="167">
        <v>3712.8505859375</v>
      </c>
      <c r="D1167" s="146"/>
      <c r="E1167" s="146"/>
      <c r="F1167" s="146"/>
      <c r="G1167" s="146"/>
      <c r="H1167" s="146"/>
      <c r="I1167" s="146"/>
      <c r="J1167" s="146"/>
      <c r="K1167" s="146"/>
    </row>
    <row r="1168" spans="1:11">
      <c r="A1168" s="165">
        <v>40098.132013888891</v>
      </c>
      <c r="B1168" s="166">
        <v>59.999000549316406</v>
      </c>
      <c r="C1168" s="167">
        <v>3713.361572265625</v>
      </c>
      <c r="D1168" s="146"/>
      <c r="E1168" s="146"/>
      <c r="F1168" s="146"/>
      <c r="G1168" s="146"/>
      <c r="H1168" s="146"/>
      <c r="I1168" s="146"/>
      <c r="J1168" s="146"/>
      <c r="K1168" s="146"/>
    </row>
    <row r="1169" spans="1:11">
      <c r="A1169" s="165">
        <v>40098.132048611114</v>
      </c>
      <c r="B1169" s="166">
        <v>59.998001098632813</v>
      </c>
      <c r="C1169" s="167">
        <v>3718.29248046875</v>
      </c>
      <c r="D1169" s="146"/>
      <c r="E1169" s="146"/>
      <c r="F1169" s="146"/>
      <c r="G1169" s="146"/>
      <c r="H1169" s="146"/>
      <c r="I1169" s="146"/>
      <c r="J1169" s="146"/>
      <c r="K1169" s="146"/>
    </row>
    <row r="1170" spans="1:11">
      <c r="A1170" s="165">
        <v>40098.13208333333</v>
      </c>
      <c r="B1170" s="166">
        <v>59.995998382568359</v>
      </c>
      <c r="C1170" s="167">
        <v>3719.0791015625</v>
      </c>
      <c r="D1170" s="146"/>
      <c r="E1170" s="146"/>
      <c r="F1170" s="146"/>
      <c r="G1170" s="146"/>
      <c r="H1170" s="146"/>
      <c r="I1170" s="146"/>
      <c r="J1170" s="146"/>
      <c r="K1170" s="146"/>
    </row>
    <row r="1171" spans="1:11">
      <c r="A1171" s="165">
        <v>40098.132118055553</v>
      </c>
      <c r="B1171" s="166">
        <v>60.000999450683594</v>
      </c>
      <c r="C1171" s="167">
        <v>3717.815185546875</v>
      </c>
      <c r="D1171" s="146"/>
      <c r="E1171" s="146"/>
      <c r="F1171" s="146"/>
      <c r="G1171" s="146"/>
      <c r="H1171" s="146"/>
      <c r="I1171" s="146"/>
      <c r="J1171" s="146"/>
      <c r="K1171" s="146"/>
    </row>
    <row r="1172" spans="1:11">
      <c r="A1172" s="165">
        <v>40098.132152777776</v>
      </c>
      <c r="B1172" s="166">
        <v>60.000999450683594</v>
      </c>
      <c r="C1172" s="167">
        <v>3717.888671875</v>
      </c>
      <c r="D1172" s="146"/>
      <c r="E1172" s="146"/>
      <c r="F1172" s="146"/>
      <c r="G1172" s="146"/>
      <c r="H1172" s="146"/>
      <c r="I1172" s="146"/>
      <c r="J1172" s="146"/>
      <c r="K1172" s="146"/>
    </row>
    <row r="1173" spans="1:11">
      <c r="A1173" s="165">
        <v>40098.132187499999</v>
      </c>
      <c r="B1173" s="166">
        <v>60.002998352050781</v>
      </c>
      <c r="C1173" s="167">
        <v>3718.1953125</v>
      </c>
      <c r="D1173" s="146"/>
      <c r="E1173" s="146"/>
      <c r="F1173" s="146"/>
      <c r="G1173" s="146"/>
      <c r="H1173" s="146"/>
      <c r="I1173" s="146"/>
      <c r="J1173" s="146"/>
      <c r="K1173" s="146"/>
    </row>
    <row r="1174" spans="1:11">
      <c r="A1174" s="165">
        <v>40098.132222222222</v>
      </c>
      <c r="B1174" s="166">
        <v>60.004001617431641</v>
      </c>
      <c r="C1174" s="167">
        <v>3719.021240234375</v>
      </c>
      <c r="D1174" s="146"/>
      <c r="E1174" s="146"/>
      <c r="F1174" s="146"/>
      <c r="G1174" s="146"/>
      <c r="H1174" s="146"/>
      <c r="I1174" s="146"/>
      <c r="J1174" s="146"/>
      <c r="K1174" s="146"/>
    </row>
    <row r="1175" spans="1:11">
      <c r="A1175" s="165">
        <v>40098.132256944446</v>
      </c>
      <c r="B1175" s="166">
        <v>60.004001617431641</v>
      </c>
      <c r="C1175" s="167">
        <v>3719.8974609375</v>
      </c>
      <c r="D1175" s="146"/>
      <c r="E1175" s="146"/>
      <c r="F1175" s="146"/>
      <c r="G1175" s="146"/>
      <c r="H1175" s="146"/>
      <c r="I1175" s="146"/>
      <c r="J1175" s="146"/>
      <c r="K1175" s="146"/>
    </row>
    <row r="1176" spans="1:11">
      <c r="A1176" s="165">
        <v>40098.132291666669</v>
      </c>
      <c r="B1176" s="166">
        <v>60.006000518798828</v>
      </c>
      <c r="C1176" s="167">
        <v>3719.29931640625</v>
      </c>
      <c r="D1176" s="146"/>
      <c r="E1176" s="146"/>
      <c r="F1176" s="146"/>
      <c r="G1176" s="146"/>
      <c r="H1176" s="146"/>
      <c r="I1176" s="146"/>
      <c r="J1176" s="146"/>
      <c r="K1176" s="146"/>
    </row>
    <row r="1177" spans="1:11">
      <c r="A1177" s="165">
        <v>40098.132326388892</v>
      </c>
      <c r="B1177" s="166">
        <v>60.002998352050781</v>
      </c>
      <c r="C1177" s="167">
        <v>3719.52734375</v>
      </c>
      <c r="D1177" s="146"/>
      <c r="E1177" s="146"/>
      <c r="F1177" s="146"/>
      <c r="G1177" s="146"/>
      <c r="H1177" s="146"/>
      <c r="I1177" s="146"/>
      <c r="J1177" s="146"/>
      <c r="K1177" s="146"/>
    </row>
    <row r="1178" spans="1:11">
      <c r="A1178" s="165">
        <v>40098.132361111115</v>
      </c>
      <c r="B1178" s="166">
        <v>60.006000518798828</v>
      </c>
      <c r="C1178" s="167">
        <v>3719.73095703125</v>
      </c>
      <c r="D1178" s="146"/>
      <c r="E1178" s="146"/>
      <c r="F1178" s="146"/>
      <c r="G1178" s="146"/>
      <c r="H1178" s="146"/>
      <c r="I1178" s="146"/>
      <c r="J1178" s="146"/>
      <c r="K1178" s="146"/>
    </row>
    <row r="1179" spans="1:11">
      <c r="A1179" s="165">
        <v>40098.132395833331</v>
      </c>
      <c r="B1179" s="166">
        <v>60.008998870849609</v>
      </c>
      <c r="C1179" s="167">
        <v>3718.57958984375</v>
      </c>
      <c r="D1179" s="146"/>
      <c r="E1179" s="146"/>
      <c r="F1179" s="146"/>
      <c r="G1179" s="146"/>
      <c r="H1179" s="146"/>
      <c r="I1179" s="146"/>
      <c r="J1179" s="146"/>
      <c r="K1179" s="146"/>
    </row>
    <row r="1180" spans="1:11">
      <c r="A1180" s="165">
        <v>40098.132430555554</v>
      </c>
      <c r="B1180" s="166">
        <v>60.009998321533203</v>
      </c>
      <c r="C1180" s="167">
        <v>3718.97607421875</v>
      </c>
      <c r="D1180" s="146"/>
      <c r="E1180" s="146"/>
      <c r="F1180" s="146"/>
      <c r="G1180" s="146"/>
      <c r="H1180" s="146"/>
      <c r="I1180" s="146"/>
      <c r="J1180" s="146"/>
      <c r="K1180" s="146"/>
    </row>
    <row r="1181" spans="1:11">
      <c r="A1181" s="165">
        <v>40098.132465277777</v>
      </c>
      <c r="B1181" s="166">
        <v>60.008998870849609</v>
      </c>
      <c r="C1181" s="167">
        <v>3720.03369140625</v>
      </c>
      <c r="D1181" s="146"/>
      <c r="E1181" s="146"/>
      <c r="F1181" s="146"/>
      <c r="G1181" s="146"/>
      <c r="H1181" s="146"/>
      <c r="I1181" s="146"/>
      <c r="J1181" s="146"/>
      <c r="K1181" s="146"/>
    </row>
    <row r="1182" spans="1:11">
      <c r="A1182" s="165">
        <v>40098.1325</v>
      </c>
      <c r="B1182" s="166">
        <v>60.014999389648438</v>
      </c>
      <c r="C1182" s="167">
        <v>3720.60888671875</v>
      </c>
      <c r="D1182" s="146"/>
      <c r="E1182" s="146"/>
      <c r="F1182" s="146"/>
      <c r="G1182" s="146"/>
      <c r="H1182" s="146"/>
      <c r="I1182" s="146"/>
      <c r="J1182" s="146"/>
      <c r="K1182" s="146"/>
    </row>
    <row r="1183" spans="1:11">
      <c r="A1183" s="165">
        <v>40098.132534722223</v>
      </c>
      <c r="B1183" s="166">
        <v>60.013999938964844</v>
      </c>
      <c r="C1183" s="167">
        <v>3721.23876953125</v>
      </c>
      <c r="D1183" s="146"/>
      <c r="E1183" s="146"/>
      <c r="F1183" s="146"/>
      <c r="G1183" s="146"/>
      <c r="H1183" s="146"/>
      <c r="I1183" s="146"/>
      <c r="J1183" s="146"/>
      <c r="K1183" s="146"/>
    </row>
    <row r="1184" spans="1:11">
      <c r="A1184" s="165">
        <v>40098.132569444446</v>
      </c>
      <c r="B1184" s="166">
        <v>60.008998870849609</v>
      </c>
      <c r="C1184" s="167">
        <v>3720.38037109375</v>
      </c>
      <c r="D1184" s="146"/>
      <c r="E1184" s="146"/>
      <c r="F1184" s="146"/>
      <c r="G1184" s="146"/>
      <c r="H1184" s="146"/>
      <c r="I1184" s="146"/>
      <c r="J1184" s="146"/>
      <c r="K1184" s="146"/>
    </row>
    <row r="1185" spans="1:11">
      <c r="A1185" s="165">
        <v>40098.132604166669</v>
      </c>
      <c r="B1185" s="166">
        <v>60.007999420166016</v>
      </c>
      <c r="C1185" s="167">
        <v>3720.80712890625</v>
      </c>
      <c r="D1185" s="146"/>
      <c r="E1185" s="146"/>
      <c r="F1185" s="146"/>
      <c r="G1185" s="146"/>
      <c r="H1185" s="146"/>
      <c r="I1185" s="146"/>
      <c r="J1185" s="146"/>
      <c r="K1185" s="146"/>
    </row>
    <row r="1186" spans="1:11">
      <c r="A1186" s="165">
        <v>40098.132638888892</v>
      </c>
      <c r="B1186" s="166">
        <v>60.009998321533203</v>
      </c>
      <c r="C1186" s="167">
        <v>3721.272216796875</v>
      </c>
      <c r="D1186" s="146"/>
      <c r="E1186" s="146"/>
      <c r="F1186" s="146"/>
      <c r="G1186" s="146"/>
      <c r="H1186" s="146"/>
      <c r="I1186" s="146"/>
      <c r="J1186" s="146"/>
      <c r="K1186" s="146"/>
    </row>
    <row r="1187" spans="1:11">
      <c r="A1187" s="165">
        <v>40098.132673611108</v>
      </c>
      <c r="B1187" s="166">
        <v>60.008998870849609</v>
      </c>
      <c r="C1187" s="167">
        <v>3721.24462890625</v>
      </c>
      <c r="D1187" s="146"/>
      <c r="E1187" s="146"/>
      <c r="F1187" s="146"/>
      <c r="G1187" s="146"/>
      <c r="H1187" s="146"/>
      <c r="I1187" s="146"/>
      <c r="J1187" s="146"/>
      <c r="K1187" s="146"/>
    </row>
    <row r="1188" spans="1:11">
      <c r="A1188" s="165">
        <v>40098.132708333331</v>
      </c>
      <c r="B1188" s="166">
        <v>60.01300048828125</v>
      </c>
      <c r="C1188" s="167">
        <v>3721.59375</v>
      </c>
      <c r="D1188" s="146"/>
      <c r="E1188" s="146"/>
      <c r="F1188" s="146"/>
      <c r="G1188" s="146"/>
      <c r="H1188" s="146"/>
      <c r="I1188" s="146"/>
      <c r="J1188" s="146"/>
      <c r="K1188" s="146"/>
    </row>
    <row r="1189" spans="1:11">
      <c r="A1189" s="165">
        <v>40098.132743055554</v>
      </c>
      <c r="B1189" s="166">
        <v>60.013999938964844</v>
      </c>
      <c r="C1189" s="167">
        <v>3721.9990234375</v>
      </c>
      <c r="D1189" s="146"/>
      <c r="E1189" s="146"/>
      <c r="F1189" s="146"/>
      <c r="G1189" s="146"/>
      <c r="H1189" s="146"/>
      <c r="I1189" s="146"/>
      <c r="J1189" s="146"/>
      <c r="K1189" s="146"/>
    </row>
    <row r="1190" spans="1:11">
      <c r="A1190" s="165">
        <v>40098.132777777777</v>
      </c>
      <c r="B1190" s="166">
        <v>60.012001037597656</v>
      </c>
      <c r="C1190" s="167">
        <v>3721.64599609375</v>
      </c>
      <c r="D1190" s="146"/>
      <c r="E1190" s="146"/>
      <c r="F1190" s="146"/>
      <c r="G1190" s="146"/>
      <c r="H1190" s="146"/>
      <c r="I1190" s="146"/>
      <c r="J1190" s="146"/>
      <c r="K1190" s="146"/>
    </row>
    <row r="1191" spans="1:11">
      <c r="A1191" s="165">
        <v>40098.1328125</v>
      </c>
      <c r="B1191" s="166">
        <v>60.009998321533203</v>
      </c>
      <c r="C1191" s="167">
        <v>3720.859619140625</v>
      </c>
      <c r="D1191" s="146"/>
      <c r="E1191" s="146"/>
      <c r="F1191" s="146"/>
      <c r="G1191" s="146"/>
      <c r="H1191" s="146"/>
      <c r="I1191" s="146"/>
      <c r="J1191" s="146"/>
      <c r="K1191" s="146"/>
    </row>
    <row r="1192" spans="1:11">
      <c r="A1192" s="165">
        <v>40098.132847222223</v>
      </c>
      <c r="B1192" s="166">
        <v>60.006999969482422</v>
      </c>
      <c r="C1192" s="167">
        <v>3721.645263671875</v>
      </c>
      <c r="D1192" s="146"/>
      <c r="E1192" s="146"/>
      <c r="F1192" s="146"/>
      <c r="G1192" s="146"/>
      <c r="H1192" s="146"/>
      <c r="I1192" s="146"/>
      <c r="J1192" s="146"/>
      <c r="K1192" s="146"/>
    </row>
    <row r="1193" spans="1:11">
      <c r="A1193" s="165">
        <v>40098.132881944446</v>
      </c>
      <c r="B1193" s="166">
        <v>60.002998352050781</v>
      </c>
      <c r="C1193" s="167">
        <v>3725.0703125</v>
      </c>
      <c r="D1193" s="146"/>
      <c r="E1193" s="146"/>
      <c r="F1193" s="146"/>
      <c r="G1193" s="146"/>
      <c r="H1193" s="146"/>
      <c r="I1193" s="146"/>
      <c r="J1193" s="146"/>
      <c r="K1193" s="146"/>
    </row>
    <row r="1194" spans="1:11">
      <c r="A1194" s="165">
        <v>40098.132916666669</v>
      </c>
      <c r="B1194" s="166">
        <v>60</v>
      </c>
      <c r="C1194" s="167">
        <v>3724.656005859375</v>
      </c>
      <c r="D1194" s="146"/>
      <c r="E1194" s="146"/>
      <c r="F1194" s="146"/>
      <c r="G1194" s="146"/>
      <c r="H1194" s="146"/>
      <c r="I1194" s="146"/>
      <c r="J1194" s="146"/>
      <c r="K1194" s="146"/>
    </row>
    <row r="1195" spans="1:11">
      <c r="A1195" s="165">
        <v>40098.132951388892</v>
      </c>
      <c r="B1195" s="166">
        <v>59.998001098632813</v>
      </c>
      <c r="C1195" s="167">
        <v>3724.66064453125</v>
      </c>
      <c r="D1195" s="146"/>
      <c r="E1195" s="146"/>
      <c r="F1195" s="146"/>
      <c r="G1195" s="146"/>
      <c r="H1195" s="146"/>
      <c r="I1195" s="146"/>
      <c r="J1195" s="146"/>
      <c r="K1195" s="146"/>
    </row>
    <row r="1196" spans="1:11">
      <c r="A1196" s="165">
        <v>40098.132986111108</v>
      </c>
      <c r="B1196" s="166">
        <v>59.999000549316406</v>
      </c>
      <c r="C1196" s="167">
        <v>3723.696044921875</v>
      </c>
      <c r="D1196" s="146"/>
      <c r="E1196" s="146"/>
      <c r="F1196" s="146"/>
      <c r="G1196" s="146"/>
      <c r="H1196" s="146"/>
      <c r="I1196" s="146"/>
      <c r="J1196" s="146"/>
      <c r="K1196" s="146"/>
    </row>
    <row r="1197" spans="1:11">
      <c r="A1197" s="165">
        <v>40098.133020833331</v>
      </c>
      <c r="B1197" s="166">
        <v>60.001998901367188</v>
      </c>
      <c r="C1197" s="167">
        <v>3723.4052734375</v>
      </c>
      <c r="D1197" s="146"/>
      <c r="E1197" s="146"/>
      <c r="F1197" s="146"/>
      <c r="G1197" s="146"/>
      <c r="H1197" s="146"/>
      <c r="I1197" s="146"/>
      <c r="J1197" s="146"/>
      <c r="K1197" s="146"/>
    </row>
    <row r="1198" spans="1:11">
      <c r="A1198" s="165">
        <v>40098.133055555554</v>
      </c>
      <c r="B1198" s="166">
        <v>60.002998352050781</v>
      </c>
      <c r="C1198" s="167">
        <v>3721.87890625</v>
      </c>
      <c r="D1198" s="146"/>
      <c r="E1198" s="146"/>
      <c r="F1198" s="146"/>
      <c r="G1198" s="146"/>
      <c r="H1198" s="146"/>
      <c r="I1198" s="146"/>
      <c r="J1198" s="146"/>
      <c r="K1198" s="146"/>
    </row>
    <row r="1199" spans="1:11">
      <c r="A1199" s="165">
        <v>40098.133090277777</v>
      </c>
      <c r="B1199" s="166">
        <v>59.999000549316406</v>
      </c>
      <c r="C1199" s="167">
        <v>3722.906494140625</v>
      </c>
      <c r="D1199" s="146"/>
      <c r="E1199" s="146"/>
      <c r="F1199" s="146"/>
      <c r="G1199" s="146"/>
      <c r="H1199" s="146"/>
      <c r="I1199" s="146"/>
      <c r="J1199" s="146"/>
      <c r="K1199" s="146"/>
    </row>
    <row r="1200" spans="1:11">
      <c r="A1200" s="165">
        <v>40098.133125</v>
      </c>
      <c r="B1200" s="166">
        <v>60.000999450683594</v>
      </c>
      <c r="C1200" s="167">
        <v>3724.14208984375</v>
      </c>
      <c r="D1200" s="146"/>
      <c r="E1200" s="146"/>
      <c r="F1200" s="146"/>
      <c r="G1200" s="146"/>
      <c r="H1200" s="146"/>
      <c r="I1200" s="146"/>
      <c r="J1200" s="146"/>
      <c r="K1200" s="146"/>
    </row>
    <row r="1201" spans="1:11">
      <c r="A1201" s="165">
        <v>40098.133159722223</v>
      </c>
      <c r="B1201" s="166">
        <v>59.994998931884766</v>
      </c>
      <c r="C1201" s="167">
        <v>3723.201171875</v>
      </c>
      <c r="D1201" s="146"/>
      <c r="E1201" s="146"/>
      <c r="F1201" s="146"/>
      <c r="G1201" s="146"/>
      <c r="H1201" s="146"/>
      <c r="I1201" s="146"/>
      <c r="J1201" s="146"/>
      <c r="K1201" s="146"/>
    </row>
    <row r="1202" spans="1:11">
      <c r="A1202" s="165">
        <v>40098.133194444446</v>
      </c>
      <c r="B1202" s="166">
        <v>59.98699951171875</v>
      </c>
      <c r="C1202" s="167">
        <v>3723.638916015625</v>
      </c>
      <c r="D1202" s="146"/>
      <c r="E1202" s="146"/>
      <c r="F1202" s="146"/>
      <c r="G1202" s="146"/>
      <c r="H1202" s="146"/>
      <c r="I1202" s="146"/>
      <c r="J1202" s="146"/>
      <c r="K1202" s="146"/>
    </row>
    <row r="1203" spans="1:11">
      <c r="A1203" s="165">
        <v>40098.133229166669</v>
      </c>
      <c r="B1203" s="166">
        <v>59.987998962402344</v>
      </c>
      <c r="C1203" s="167">
        <v>3724.654296875</v>
      </c>
      <c r="D1203" s="146"/>
      <c r="E1203" s="146"/>
      <c r="F1203" s="146"/>
      <c r="G1203" s="146"/>
      <c r="H1203" s="146"/>
      <c r="I1203" s="146"/>
      <c r="J1203" s="146"/>
      <c r="K1203" s="146"/>
    </row>
    <row r="1204" spans="1:11">
      <c r="A1204" s="165">
        <v>40098.133263888885</v>
      </c>
      <c r="B1204" s="166">
        <v>59.990001678466797</v>
      </c>
      <c r="C1204" s="167">
        <v>3725.36083984375</v>
      </c>
      <c r="D1204" s="146"/>
      <c r="E1204" s="146"/>
      <c r="F1204" s="146"/>
      <c r="G1204" s="146"/>
      <c r="H1204" s="146"/>
      <c r="I1204" s="146"/>
      <c r="J1204" s="146"/>
      <c r="K1204" s="146"/>
    </row>
    <row r="1205" spans="1:11">
      <c r="A1205" s="165">
        <v>40098.133298611108</v>
      </c>
      <c r="B1205" s="166">
        <v>59.992000579833984</v>
      </c>
      <c r="C1205" s="167">
        <v>3725.04638671875</v>
      </c>
      <c r="D1205" s="146"/>
      <c r="E1205" s="146"/>
      <c r="F1205" s="146"/>
      <c r="G1205" s="146"/>
      <c r="H1205" s="146"/>
      <c r="I1205" s="146"/>
      <c r="J1205" s="146"/>
      <c r="K1205" s="146"/>
    </row>
    <row r="1206" spans="1:11">
      <c r="A1206" s="165">
        <v>40098.133333333331</v>
      </c>
      <c r="B1206" s="166">
        <v>59.992000579833984</v>
      </c>
      <c r="C1206" s="167">
        <v>3723.692626953125</v>
      </c>
      <c r="D1206" s="146"/>
      <c r="E1206" s="146"/>
      <c r="F1206" s="146"/>
      <c r="G1206" s="146"/>
      <c r="H1206" s="146"/>
      <c r="I1206" s="146"/>
      <c r="J1206" s="146"/>
      <c r="K1206" s="146"/>
    </row>
    <row r="1207" spans="1:11">
      <c r="A1207" s="52"/>
      <c r="B1207" s="67"/>
      <c r="C1207" s="53"/>
      <c r="E1207" s="77"/>
      <c r="F1207" s="77"/>
      <c r="G1207" s="77"/>
      <c r="H1207" s="77"/>
      <c r="I1207" s="77"/>
      <c r="J1207" s="77"/>
      <c r="K1207" s="77"/>
    </row>
    <row r="1208" spans="1:11">
      <c r="A1208" s="52"/>
      <c r="B1208" s="67"/>
      <c r="C1208" s="53"/>
      <c r="E1208" s="77"/>
      <c r="F1208" s="77"/>
      <c r="G1208" s="77"/>
      <c r="H1208" s="77"/>
      <c r="I1208" s="77"/>
      <c r="J1208" s="77"/>
      <c r="K1208" s="77"/>
    </row>
    <row r="1209" spans="1:11">
      <c r="A1209" s="52"/>
      <c r="B1209" s="67"/>
      <c r="C1209" s="53"/>
      <c r="E1209" s="77"/>
      <c r="F1209" s="77"/>
      <c r="G1209" s="77"/>
      <c r="H1209" s="77"/>
      <c r="I1209" s="77"/>
      <c r="J1209" s="77"/>
      <c r="K1209" s="77"/>
    </row>
    <row r="1210" spans="1:11">
      <c r="A1210" s="52"/>
      <c r="B1210" s="67"/>
      <c r="C1210" s="53"/>
      <c r="E1210" s="77"/>
      <c r="F1210" s="77"/>
      <c r="G1210" s="77"/>
      <c r="H1210" s="77"/>
      <c r="I1210" s="77"/>
      <c r="J1210" s="77"/>
      <c r="K1210" s="77"/>
    </row>
    <row r="1211" spans="1:11">
      <c r="A1211" s="52"/>
      <c r="B1211" s="67"/>
      <c r="C1211" s="53"/>
      <c r="E1211" s="77"/>
      <c r="F1211" s="77"/>
      <c r="G1211" s="77"/>
      <c r="H1211" s="77"/>
      <c r="I1211" s="77"/>
      <c r="J1211" s="77"/>
      <c r="K1211" s="77"/>
    </row>
    <row r="1212" spans="1:11">
      <c r="A1212" s="52"/>
      <c r="B1212" s="67"/>
      <c r="C1212" s="53"/>
      <c r="E1212" s="77"/>
      <c r="F1212" s="77"/>
      <c r="G1212" s="77"/>
      <c r="H1212" s="77"/>
      <c r="I1212" s="77"/>
      <c r="J1212" s="77"/>
      <c r="K1212" s="77"/>
    </row>
    <row r="1213" spans="1:11">
      <c r="A1213" s="52"/>
      <c r="B1213" s="67"/>
      <c r="C1213" s="53"/>
      <c r="E1213" s="77"/>
      <c r="F1213" s="77"/>
      <c r="G1213" s="77"/>
      <c r="H1213" s="77"/>
      <c r="I1213" s="77"/>
      <c r="J1213" s="77"/>
      <c r="K1213" s="77"/>
    </row>
    <row r="1214" spans="1:11">
      <c r="A1214" s="52"/>
      <c r="B1214" s="67"/>
      <c r="C1214" s="53"/>
      <c r="E1214" s="77"/>
      <c r="F1214" s="77"/>
      <c r="G1214" s="77"/>
      <c r="H1214" s="77"/>
      <c r="I1214" s="77"/>
      <c r="J1214" s="77"/>
      <c r="K1214" s="77"/>
    </row>
    <row r="1215" spans="1:11">
      <c r="A1215" s="52"/>
      <c r="B1215" s="67"/>
      <c r="C1215" s="53"/>
      <c r="E1215" s="77"/>
      <c r="F1215" s="77"/>
      <c r="G1215" s="77"/>
      <c r="H1215" s="77"/>
      <c r="I1215" s="77"/>
      <c r="J1215" s="77"/>
      <c r="K1215" s="77"/>
    </row>
    <row r="1216" spans="1:11">
      <c r="A1216" s="52"/>
      <c r="B1216" s="67"/>
      <c r="C1216" s="53"/>
      <c r="E1216" s="77"/>
      <c r="F1216" s="77"/>
      <c r="G1216" s="77"/>
      <c r="H1216" s="77"/>
      <c r="I1216" s="77"/>
      <c r="J1216" s="77"/>
      <c r="K1216" s="77"/>
    </row>
    <row r="1217" spans="1:11">
      <c r="A1217" s="52"/>
      <c r="B1217" s="67"/>
      <c r="C1217" s="53"/>
      <c r="E1217" s="77"/>
      <c r="F1217" s="77"/>
      <c r="G1217" s="77"/>
      <c r="H1217" s="77"/>
      <c r="I1217" s="77"/>
      <c r="J1217" s="77"/>
      <c r="K1217" s="77"/>
    </row>
    <row r="1218" spans="1:11">
      <c r="A1218" s="52"/>
      <c r="B1218" s="67"/>
      <c r="C1218" s="53"/>
      <c r="E1218" s="77"/>
      <c r="F1218" s="77"/>
      <c r="G1218" s="77"/>
      <c r="H1218" s="77"/>
      <c r="I1218" s="77"/>
      <c r="J1218" s="77"/>
      <c r="K1218" s="77"/>
    </row>
    <row r="1219" spans="1:11">
      <c r="A1219" s="52"/>
      <c r="B1219" s="67"/>
      <c r="C1219" s="53"/>
      <c r="E1219" s="77"/>
      <c r="F1219" s="77"/>
      <c r="G1219" s="77"/>
      <c r="H1219" s="77"/>
      <c r="I1219" s="77"/>
      <c r="J1219" s="77"/>
      <c r="K1219" s="77"/>
    </row>
    <row r="1220" spans="1:11">
      <c r="A1220" s="52"/>
      <c r="B1220" s="67"/>
      <c r="C1220" s="53"/>
      <c r="E1220" s="77"/>
      <c r="F1220" s="77"/>
      <c r="G1220" s="77"/>
      <c r="H1220" s="77"/>
      <c r="I1220" s="77"/>
      <c r="J1220" s="77"/>
      <c r="K1220" s="77"/>
    </row>
    <row r="1221" spans="1:11">
      <c r="A1221" s="52"/>
      <c r="B1221" s="67"/>
      <c r="C1221" s="53"/>
      <c r="E1221" s="77"/>
      <c r="F1221" s="77"/>
      <c r="G1221" s="77"/>
      <c r="H1221" s="77"/>
      <c r="I1221" s="77"/>
      <c r="J1221" s="77"/>
      <c r="K1221" s="77"/>
    </row>
    <row r="1222" spans="1:11">
      <c r="A1222" s="52"/>
      <c r="B1222" s="67"/>
      <c r="C1222" s="53"/>
      <c r="E1222" s="77"/>
      <c r="F1222" s="77"/>
      <c r="G1222" s="77"/>
      <c r="H1222" s="77"/>
      <c r="I1222" s="77"/>
      <c r="J1222" s="77"/>
      <c r="K1222" s="77"/>
    </row>
    <row r="1223" spans="1:11">
      <c r="A1223" s="52"/>
      <c r="B1223" s="67"/>
      <c r="C1223" s="53"/>
      <c r="E1223" s="77"/>
      <c r="F1223" s="77"/>
      <c r="G1223" s="77"/>
      <c r="H1223" s="77"/>
      <c r="I1223" s="77"/>
      <c r="J1223" s="77"/>
      <c r="K1223" s="77"/>
    </row>
    <row r="1224" spans="1:11">
      <c r="A1224" s="52"/>
      <c r="B1224" s="67"/>
      <c r="C1224" s="53"/>
      <c r="E1224" s="77"/>
      <c r="F1224" s="77"/>
      <c r="G1224" s="77"/>
      <c r="H1224" s="77"/>
      <c r="I1224" s="77"/>
      <c r="J1224" s="77"/>
      <c r="K1224" s="77"/>
    </row>
    <row r="1225" spans="1:11">
      <c r="A1225" s="52"/>
      <c r="B1225" s="67"/>
      <c r="C1225" s="53"/>
      <c r="E1225" s="77"/>
      <c r="F1225" s="77"/>
      <c r="G1225" s="77"/>
      <c r="H1225" s="77"/>
      <c r="I1225" s="77"/>
      <c r="J1225" s="77"/>
      <c r="K1225" s="77"/>
    </row>
    <row r="1226" spans="1:11">
      <c r="A1226" s="52"/>
      <c r="B1226" s="67"/>
      <c r="C1226" s="53"/>
      <c r="E1226" s="77"/>
      <c r="F1226" s="77"/>
      <c r="G1226" s="77"/>
      <c r="H1226" s="77"/>
      <c r="I1226" s="77"/>
      <c r="J1226" s="77"/>
      <c r="K1226" s="77"/>
    </row>
    <row r="1227" spans="1:11">
      <c r="A1227" s="52"/>
      <c r="B1227" s="67"/>
      <c r="C1227" s="53"/>
      <c r="E1227" s="77"/>
      <c r="F1227" s="77"/>
      <c r="G1227" s="77"/>
      <c r="H1227" s="77"/>
      <c r="I1227" s="77"/>
      <c r="J1227" s="77"/>
      <c r="K1227" s="77"/>
    </row>
    <row r="1228" spans="1:11">
      <c r="A1228" s="52"/>
      <c r="B1228" s="67"/>
      <c r="C1228" s="53"/>
      <c r="E1228" s="77"/>
      <c r="F1228" s="77"/>
      <c r="G1228" s="77"/>
      <c r="H1228" s="77"/>
      <c r="I1228" s="77"/>
      <c r="J1228" s="77"/>
      <c r="K1228" s="77"/>
    </row>
    <row r="1229" spans="1:11">
      <c r="A1229" s="52"/>
      <c r="B1229" s="67"/>
      <c r="C1229" s="53"/>
      <c r="E1229" s="77"/>
      <c r="F1229" s="77"/>
      <c r="G1229" s="77"/>
      <c r="H1229" s="77"/>
      <c r="I1229" s="77"/>
      <c r="J1229" s="77"/>
      <c r="K1229" s="77"/>
    </row>
    <row r="1230" spans="1:11">
      <c r="A1230" s="52"/>
      <c r="B1230" s="67"/>
      <c r="C1230" s="53"/>
      <c r="E1230" s="77"/>
      <c r="F1230" s="77"/>
      <c r="G1230" s="77"/>
      <c r="H1230" s="77"/>
      <c r="I1230" s="77"/>
      <c r="J1230" s="77"/>
      <c r="K1230" s="77"/>
    </row>
    <row r="1231" spans="1:11">
      <c r="A1231" s="52"/>
      <c r="B1231" s="67"/>
      <c r="C1231" s="53"/>
      <c r="E1231" s="77"/>
      <c r="F1231" s="77"/>
      <c r="G1231" s="77"/>
      <c r="H1231" s="77"/>
      <c r="I1231" s="77"/>
      <c r="J1231" s="77"/>
      <c r="K1231" s="77"/>
    </row>
    <row r="1232" spans="1:11">
      <c r="A1232" s="52"/>
      <c r="B1232" s="67"/>
      <c r="C1232" s="53"/>
      <c r="E1232" s="77"/>
      <c r="F1232" s="77"/>
      <c r="G1232" s="77"/>
      <c r="H1232" s="77"/>
      <c r="I1232" s="77"/>
      <c r="J1232" s="77"/>
      <c r="K1232" s="77"/>
    </row>
    <row r="1233" spans="1:11">
      <c r="A1233" s="52"/>
      <c r="B1233" s="67"/>
      <c r="C1233" s="53"/>
      <c r="E1233" s="77"/>
      <c r="F1233" s="77"/>
      <c r="G1233" s="77"/>
      <c r="H1233" s="77"/>
      <c r="I1233" s="77"/>
      <c r="J1233" s="77"/>
      <c r="K1233" s="77"/>
    </row>
    <row r="1234" spans="1:11">
      <c r="A1234" s="52"/>
      <c r="B1234" s="67"/>
      <c r="C1234" s="53"/>
      <c r="E1234" s="77"/>
      <c r="F1234" s="77"/>
      <c r="G1234" s="77"/>
      <c r="H1234" s="77"/>
      <c r="I1234" s="77"/>
      <c r="J1234" s="77"/>
      <c r="K1234" s="77"/>
    </row>
    <row r="1235" spans="1:11">
      <c r="A1235" s="52"/>
      <c r="B1235" s="67"/>
      <c r="C1235" s="53"/>
      <c r="E1235" s="77"/>
      <c r="F1235" s="77"/>
      <c r="G1235" s="77"/>
      <c r="H1235" s="77"/>
      <c r="I1235" s="77"/>
      <c r="J1235" s="77"/>
      <c r="K1235" s="77"/>
    </row>
    <row r="1236" spans="1:11">
      <c r="A1236" s="52"/>
      <c r="B1236" s="67"/>
      <c r="C1236" s="53"/>
      <c r="E1236" s="77"/>
      <c r="F1236" s="77"/>
      <c r="G1236" s="77"/>
      <c r="H1236" s="77"/>
      <c r="I1236" s="77"/>
      <c r="J1236" s="77"/>
      <c r="K1236" s="77"/>
    </row>
    <row r="1237" spans="1:11">
      <c r="A1237" s="52"/>
      <c r="B1237" s="67"/>
      <c r="C1237" s="53"/>
      <c r="E1237" s="77"/>
      <c r="F1237" s="77"/>
      <c r="G1237" s="77"/>
      <c r="H1237" s="77"/>
      <c r="I1237" s="77"/>
      <c r="J1237" s="77"/>
      <c r="K1237" s="77"/>
    </row>
    <row r="1238" spans="1:11">
      <c r="A1238" s="52"/>
      <c r="B1238" s="67"/>
      <c r="C1238" s="53"/>
      <c r="E1238" s="77"/>
      <c r="F1238" s="77"/>
      <c r="G1238" s="77"/>
      <c r="H1238" s="77"/>
      <c r="I1238" s="77"/>
      <c r="J1238" s="77"/>
      <c r="K1238" s="77"/>
    </row>
    <row r="1239" spans="1:11">
      <c r="A1239" s="52"/>
      <c r="B1239" s="67"/>
      <c r="C1239" s="53"/>
      <c r="E1239" s="77"/>
      <c r="F1239" s="77"/>
      <c r="G1239" s="77"/>
      <c r="H1239" s="77"/>
      <c r="I1239" s="77"/>
      <c r="J1239" s="77"/>
      <c r="K1239" s="77"/>
    </row>
    <row r="1240" spans="1:11">
      <c r="A1240" s="52"/>
      <c r="B1240" s="67"/>
      <c r="C1240" s="53"/>
      <c r="E1240" s="77"/>
      <c r="F1240" s="77"/>
      <c r="G1240" s="77"/>
      <c r="H1240" s="77"/>
      <c r="I1240" s="77"/>
      <c r="J1240" s="77"/>
      <c r="K1240" s="77"/>
    </row>
    <row r="1241" spans="1:11">
      <c r="A1241" s="52"/>
      <c r="B1241" s="67"/>
      <c r="C1241" s="53"/>
      <c r="E1241" s="77"/>
      <c r="F1241" s="77"/>
      <c r="G1241" s="77"/>
      <c r="H1241" s="77"/>
      <c r="I1241" s="77"/>
      <c r="J1241" s="77"/>
      <c r="K1241" s="77"/>
    </row>
    <row r="1242" spans="1:11">
      <c r="A1242" s="52"/>
      <c r="B1242" s="67"/>
      <c r="C1242" s="53"/>
      <c r="E1242" s="77"/>
      <c r="F1242" s="77"/>
      <c r="G1242" s="77"/>
      <c r="H1242" s="77"/>
      <c r="I1242" s="77"/>
      <c r="J1242" s="77"/>
      <c r="K1242" s="77"/>
    </row>
    <row r="1243" spans="1:11">
      <c r="A1243" s="52"/>
      <c r="B1243" s="67"/>
      <c r="C1243" s="53"/>
      <c r="E1243" s="77"/>
      <c r="F1243" s="77"/>
      <c r="G1243" s="77"/>
      <c r="H1243" s="77"/>
      <c r="I1243" s="77"/>
      <c r="J1243" s="77"/>
      <c r="K1243" s="77"/>
    </row>
    <row r="1244" spans="1:11">
      <c r="A1244" s="52"/>
      <c r="B1244" s="67"/>
      <c r="C1244" s="53"/>
      <c r="E1244" s="77"/>
      <c r="F1244" s="77"/>
      <c r="G1244" s="77"/>
      <c r="H1244" s="77"/>
      <c r="I1244" s="77"/>
      <c r="J1244" s="77"/>
      <c r="K1244" s="77"/>
    </row>
    <row r="1245" spans="1:11">
      <c r="A1245" s="52"/>
      <c r="B1245" s="67"/>
      <c r="C1245" s="53"/>
      <c r="E1245" s="77"/>
      <c r="F1245" s="77"/>
      <c r="G1245" s="77"/>
      <c r="H1245" s="77"/>
      <c r="I1245" s="77"/>
      <c r="J1245" s="77"/>
      <c r="K1245" s="77"/>
    </row>
    <row r="1246" spans="1:11">
      <c r="A1246" s="52"/>
      <c r="B1246" s="67"/>
      <c r="C1246" s="53"/>
      <c r="E1246" s="77"/>
      <c r="F1246" s="77"/>
      <c r="G1246" s="77"/>
      <c r="H1246" s="77"/>
      <c r="I1246" s="77"/>
      <c r="J1246" s="77"/>
      <c r="K1246" s="77"/>
    </row>
    <row r="1247" spans="1:11">
      <c r="A1247" s="52"/>
      <c r="B1247" s="67"/>
      <c r="C1247" s="53"/>
      <c r="E1247" s="77"/>
      <c r="F1247" s="77"/>
      <c r="G1247" s="77"/>
      <c r="H1247" s="77"/>
      <c r="I1247" s="77"/>
      <c r="J1247" s="77"/>
      <c r="K1247" s="77"/>
    </row>
    <row r="1248" spans="1:11">
      <c r="A1248" s="52"/>
      <c r="B1248" s="67"/>
      <c r="C1248" s="53"/>
      <c r="E1248" s="77"/>
      <c r="F1248" s="77"/>
      <c r="G1248" s="77"/>
      <c r="H1248" s="77"/>
      <c r="I1248" s="77"/>
      <c r="J1248" s="77"/>
      <c r="K1248" s="77"/>
    </row>
    <row r="1249" spans="1:11">
      <c r="A1249" s="52"/>
      <c r="B1249" s="67"/>
      <c r="C1249" s="53"/>
      <c r="E1249" s="77"/>
      <c r="F1249" s="77"/>
      <c r="G1249" s="77"/>
      <c r="H1249" s="77"/>
      <c r="I1249" s="77"/>
      <c r="J1249" s="77"/>
      <c r="K1249" s="77"/>
    </row>
    <row r="1250" spans="1:11">
      <c r="A1250" s="52"/>
      <c r="B1250" s="67"/>
      <c r="C1250" s="53"/>
      <c r="E1250" s="77"/>
      <c r="F1250" s="77"/>
      <c r="G1250" s="77"/>
      <c r="H1250" s="77"/>
      <c r="I1250" s="77"/>
      <c r="J1250" s="77"/>
      <c r="K1250" s="77"/>
    </row>
    <row r="1251" spans="1:11">
      <c r="A1251" s="52"/>
      <c r="B1251" s="67"/>
      <c r="C1251" s="53"/>
      <c r="E1251" s="77"/>
      <c r="F1251" s="77"/>
      <c r="G1251" s="77"/>
      <c r="H1251" s="77"/>
      <c r="I1251" s="77"/>
      <c r="J1251" s="77"/>
      <c r="K1251" s="77"/>
    </row>
    <row r="1252" spans="1:11">
      <c r="A1252" s="52"/>
      <c r="B1252" s="67"/>
      <c r="C1252" s="53"/>
      <c r="E1252" s="77"/>
      <c r="F1252" s="77"/>
      <c r="G1252" s="77"/>
      <c r="H1252" s="77"/>
      <c r="I1252" s="77"/>
      <c r="J1252" s="77"/>
      <c r="K1252" s="77"/>
    </row>
    <row r="1253" spans="1:11">
      <c r="A1253" s="52"/>
      <c r="B1253" s="67"/>
      <c r="C1253" s="53"/>
      <c r="E1253" s="77"/>
      <c r="F1253" s="77"/>
      <c r="G1253" s="77"/>
      <c r="H1253" s="77"/>
      <c r="I1253" s="77"/>
      <c r="J1253" s="77"/>
      <c r="K1253" s="77"/>
    </row>
    <row r="1254" spans="1:11">
      <c r="A1254" s="52"/>
      <c r="B1254" s="67"/>
      <c r="C1254" s="53"/>
      <c r="E1254" s="77"/>
      <c r="F1254" s="77"/>
      <c r="G1254" s="77"/>
      <c r="H1254" s="77"/>
      <c r="I1254" s="77"/>
      <c r="J1254" s="77"/>
      <c r="K1254" s="77"/>
    </row>
    <row r="1255" spans="1:11">
      <c r="A1255" s="52"/>
      <c r="B1255" s="67"/>
      <c r="C1255" s="53"/>
      <c r="E1255" s="77"/>
      <c r="F1255" s="77"/>
      <c r="G1255" s="77"/>
      <c r="H1255" s="77"/>
      <c r="I1255" s="77"/>
      <c r="J1255" s="77"/>
      <c r="K1255" s="77"/>
    </row>
    <row r="1256" spans="1:11">
      <c r="A1256" s="52"/>
      <c r="B1256" s="67"/>
      <c r="C1256" s="53"/>
      <c r="E1256" s="77"/>
      <c r="F1256" s="77"/>
      <c r="G1256" s="77"/>
      <c r="H1256" s="77"/>
      <c r="I1256" s="77"/>
      <c r="J1256" s="77"/>
      <c r="K1256" s="77"/>
    </row>
    <row r="1257" spans="1:11">
      <c r="A1257" s="52"/>
      <c r="B1257" s="67"/>
      <c r="C1257" s="53"/>
      <c r="E1257" s="77"/>
      <c r="F1257" s="77"/>
      <c r="G1257" s="77"/>
      <c r="H1257" s="77"/>
      <c r="I1257" s="77"/>
      <c r="J1257" s="77"/>
      <c r="K1257" s="77"/>
    </row>
    <row r="1258" spans="1:11">
      <c r="A1258" s="52"/>
      <c r="B1258" s="67"/>
      <c r="C1258" s="53"/>
      <c r="E1258" s="77"/>
      <c r="F1258" s="77"/>
      <c r="G1258" s="77"/>
      <c r="H1258" s="77"/>
      <c r="I1258" s="77"/>
      <c r="J1258" s="77"/>
      <c r="K1258" s="77"/>
    </row>
    <row r="1259" spans="1:11">
      <c r="A1259" s="52"/>
      <c r="B1259" s="67"/>
      <c r="C1259" s="53"/>
      <c r="E1259" s="77"/>
      <c r="F1259" s="77"/>
      <c r="G1259" s="77"/>
      <c r="H1259" s="77"/>
      <c r="I1259" s="77"/>
      <c r="J1259" s="77"/>
      <c r="K1259" s="77"/>
    </row>
    <row r="1260" spans="1:11">
      <c r="A1260" s="52"/>
      <c r="B1260" s="67"/>
      <c r="C1260" s="53"/>
      <c r="E1260" s="77"/>
      <c r="F1260" s="77"/>
      <c r="G1260" s="77"/>
      <c r="H1260" s="77"/>
      <c r="I1260" s="77"/>
      <c r="J1260" s="77"/>
      <c r="K1260" s="77"/>
    </row>
    <row r="1261" spans="1:11">
      <c r="A1261" s="52"/>
      <c r="B1261" s="67"/>
      <c r="C1261" s="53"/>
      <c r="E1261" s="77"/>
      <c r="F1261" s="77"/>
      <c r="G1261" s="77"/>
      <c r="H1261" s="77"/>
      <c r="I1261" s="77"/>
      <c r="J1261" s="77"/>
      <c r="K1261" s="77"/>
    </row>
    <row r="1262" spans="1:11">
      <c r="A1262" s="52"/>
      <c r="B1262" s="67"/>
      <c r="C1262" s="53"/>
      <c r="E1262" s="77"/>
      <c r="F1262" s="77"/>
      <c r="G1262" s="77"/>
      <c r="H1262" s="77"/>
      <c r="I1262" s="77"/>
      <c r="J1262" s="77"/>
      <c r="K1262" s="77"/>
    </row>
    <row r="1263" spans="1:11">
      <c r="A1263" s="52"/>
      <c r="B1263" s="67"/>
      <c r="C1263" s="53"/>
      <c r="E1263" s="77"/>
      <c r="F1263" s="77"/>
      <c r="G1263" s="77"/>
      <c r="H1263" s="77"/>
      <c r="I1263" s="77"/>
      <c r="J1263" s="77"/>
      <c r="K1263" s="77"/>
    </row>
    <row r="1264" spans="1:11">
      <c r="A1264" s="52"/>
      <c r="B1264" s="67"/>
      <c r="C1264" s="53"/>
      <c r="E1264" s="77"/>
      <c r="F1264" s="77"/>
      <c r="G1264" s="77"/>
      <c r="H1264" s="77"/>
      <c r="I1264" s="77"/>
      <c r="J1264" s="77"/>
      <c r="K1264" s="77"/>
    </row>
    <row r="1265" spans="1:11">
      <c r="A1265" s="52"/>
      <c r="B1265" s="67"/>
      <c r="C1265" s="53"/>
      <c r="E1265" s="77"/>
      <c r="F1265" s="77"/>
      <c r="G1265" s="77"/>
      <c r="H1265" s="77"/>
      <c r="I1265" s="77"/>
      <c r="J1265" s="77"/>
      <c r="K1265" s="77"/>
    </row>
    <row r="1266" spans="1:11">
      <c r="A1266" s="52"/>
      <c r="B1266" s="67"/>
      <c r="C1266" s="53"/>
      <c r="E1266" s="77"/>
      <c r="F1266" s="77"/>
      <c r="G1266" s="77"/>
      <c r="H1266" s="77"/>
      <c r="I1266" s="77"/>
      <c r="J1266" s="77"/>
      <c r="K1266" s="77"/>
    </row>
    <row r="1267" spans="1:11">
      <c r="A1267" s="52"/>
      <c r="B1267" s="67"/>
      <c r="C1267" s="53"/>
      <c r="E1267" s="77"/>
      <c r="F1267" s="77"/>
      <c r="G1267" s="77"/>
      <c r="H1267" s="77"/>
      <c r="I1267" s="77"/>
      <c r="J1267" s="77"/>
      <c r="K1267" s="77"/>
    </row>
    <row r="1268" spans="1:11">
      <c r="A1268" s="52"/>
      <c r="B1268" s="67"/>
      <c r="C1268" s="53"/>
      <c r="E1268" s="77"/>
      <c r="F1268" s="77"/>
      <c r="G1268" s="77"/>
      <c r="H1268" s="77"/>
      <c r="I1268" s="77"/>
      <c r="J1268" s="77"/>
      <c r="K1268" s="77"/>
    </row>
    <row r="1269" spans="1:11">
      <c r="A1269" s="52"/>
      <c r="B1269" s="67"/>
      <c r="C1269" s="53"/>
      <c r="E1269" s="77"/>
      <c r="F1269" s="77"/>
      <c r="G1269" s="77"/>
      <c r="H1269" s="77"/>
      <c r="I1269" s="77"/>
      <c r="J1269" s="77"/>
      <c r="K1269" s="77"/>
    </row>
    <row r="1270" spans="1:11">
      <c r="A1270" s="52"/>
      <c r="B1270" s="67"/>
      <c r="C1270" s="53"/>
      <c r="E1270" s="77"/>
      <c r="F1270" s="77"/>
      <c r="G1270" s="77"/>
      <c r="H1270" s="77"/>
      <c r="I1270" s="77"/>
      <c r="J1270" s="77"/>
      <c r="K1270" s="77"/>
    </row>
    <row r="1271" spans="1:11">
      <c r="A1271" s="52"/>
      <c r="B1271" s="67"/>
      <c r="C1271" s="53"/>
      <c r="E1271" s="77"/>
      <c r="F1271" s="77"/>
      <c r="G1271" s="77"/>
      <c r="H1271" s="77"/>
      <c r="I1271" s="77"/>
      <c r="J1271" s="77"/>
      <c r="K1271" s="77"/>
    </row>
    <row r="1272" spans="1:11">
      <c r="A1272" s="52"/>
      <c r="B1272" s="67"/>
      <c r="C1272" s="53"/>
      <c r="E1272" s="77"/>
      <c r="F1272" s="77"/>
      <c r="G1272" s="77"/>
      <c r="H1272" s="77"/>
      <c r="I1272" s="77"/>
      <c r="J1272" s="77"/>
      <c r="K1272" s="77"/>
    </row>
    <row r="1273" spans="1:11">
      <c r="A1273" s="52"/>
      <c r="B1273" s="67"/>
      <c r="C1273" s="53"/>
      <c r="E1273" s="77"/>
      <c r="F1273" s="77"/>
      <c r="G1273" s="77"/>
      <c r="H1273" s="77"/>
      <c r="I1273" s="77"/>
      <c r="J1273" s="77"/>
      <c r="K1273" s="77"/>
    </row>
    <row r="1274" spans="1:11">
      <c r="A1274" s="52"/>
      <c r="B1274" s="67"/>
      <c r="C1274" s="53"/>
      <c r="E1274" s="77"/>
      <c r="F1274" s="77"/>
      <c r="G1274" s="77"/>
      <c r="H1274" s="77"/>
      <c r="I1274" s="77"/>
      <c r="J1274" s="77"/>
      <c r="K1274" s="77"/>
    </row>
    <row r="1275" spans="1:11">
      <c r="A1275" s="52"/>
      <c r="B1275" s="67"/>
      <c r="C1275" s="53"/>
      <c r="E1275" s="77"/>
      <c r="F1275" s="77"/>
      <c r="G1275" s="77"/>
      <c r="H1275" s="77"/>
      <c r="I1275" s="77"/>
      <c r="J1275" s="77"/>
      <c r="K1275" s="77"/>
    </row>
    <row r="1276" spans="1:11">
      <c r="A1276" s="52"/>
      <c r="B1276" s="67"/>
      <c r="C1276" s="53"/>
      <c r="E1276" s="77"/>
      <c r="F1276" s="77"/>
      <c r="G1276" s="77"/>
      <c r="H1276" s="77"/>
      <c r="I1276" s="77"/>
      <c r="J1276" s="77"/>
      <c r="K1276" s="77"/>
    </row>
    <row r="1277" spans="1:11">
      <c r="A1277" s="52"/>
      <c r="B1277" s="67"/>
      <c r="C1277" s="53"/>
      <c r="E1277" s="77"/>
      <c r="F1277" s="77"/>
      <c r="G1277" s="77"/>
      <c r="H1277" s="77"/>
      <c r="I1277" s="77"/>
      <c r="J1277" s="77"/>
      <c r="K1277" s="77"/>
    </row>
    <row r="1278" spans="1:11">
      <c r="A1278" s="52"/>
      <c r="B1278" s="67"/>
      <c r="C1278" s="53"/>
      <c r="E1278" s="77"/>
      <c r="F1278" s="77"/>
      <c r="G1278" s="77"/>
      <c r="H1278" s="77"/>
      <c r="I1278" s="77"/>
      <c r="J1278" s="77"/>
      <c r="K1278" s="77"/>
    </row>
    <row r="1279" spans="1:11">
      <c r="A1279" s="52"/>
      <c r="B1279" s="67"/>
      <c r="C1279" s="53"/>
      <c r="E1279" s="77"/>
      <c r="F1279" s="77"/>
      <c r="G1279" s="77"/>
      <c r="H1279" s="77"/>
      <c r="I1279" s="77"/>
      <c r="J1279" s="77"/>
      <c r="K1279" s="77"/>
    </row>
    <row r="1280" spans="1:11">
      <c r="A1280" s="52"/>
      <c r="B1280" s="67"/>
      <c r="C1280" s="53"/>
      <c r="E1280" s="77"/>
      <c r="F1280" s="77"/>
      <c r="G1280" s="77"/>
      <c r="H1280" s="77"/>
      <c r="I1280" s="77"/>
      <c r="J1280" s="77"/>
      <c r="K1280" s="77"/>
    </row>
    <row r="1281" spans="1:11">
      <c r="A1281" s="52"/>
      <c r="B1281" s="67"/>
      <c r="C1281" s="53"/>
      <c r="E1281" s="77"/>
      <c r="F1281" s="77"/>
      <c r="G1281" s="77"/>
      <c r="H1281" s="77"/>
      <c r="I1281" s="77"/>
      <c r="J1281" s="77"/>
      <c r="K1281" s="77"/>
    </row>
    <row r="1282" spans="1:11">
      <c r="A1282" s="52"/>
      <c r="B1282" s="67"/>
      <c r="C1282" s="53"/>
      <c r="E1282" s="77"/>
      <c r="F1282" s="77"/>
      <c r="G1282" s="77"/>
      <c r="H1282" s="77"/>
      <c r="I1282" s="77"/>
      <c r="J1282" s="77"/>
      <c r="K1282" s="77"/>
    </row>
    <row r="1283" spans="1:11">
      <c r="A1283" s="52"/>
      <c r="B1283" s="67"/>
      <c r="C1283" s="53"/>
      <c r="E1283" s="77"/>
      <c r="F1283" s="77"/>
      <c r="G1283" s="77"/>
      <c r="H1283" s="77"/>
      <c r="I1283" s="77"/>
      <c r="J1283" s="77"/>
      <c r="K1283" s="77"/>
    </row>
    <row r="1284" spans="1:11">
      <c r="A1284" s="52"/>
      <c r="B1284" s="67"/>
      <c r="C1284" s="53"/>
      <c r="E1284" s="77"/>
      <c r="F1284" s="77"/>
      <c r="G1284" s="77"/>
      <c r="H1284" s="77"/>
      <c r="I1284" s="77"/>
      <c r="J1284" s="77"/>
      <c r="K1284" s="77"/>
    </row>
    <row r="1285" spans="1:11">
      <c r="A1285" s="52"/>
      <c r="B1285" s="67"/>
      <c r="C1285" s="53"/>
      <c r="E1285" s="77"/>
      <c r="F1285" s="77"/>
      <c r="G1285" s="77"/>
      <c r="H1285" s="77"/>
      <c r="I1285" s="77"/>
      <c r="J1285" s="77"/>
      <c r="K1285" s="77"/>
    </row>
    <row r="1286" spans="1:11">
      <c r="A1286" s="52"/>
      <c r="B1286" s="67"/>
      <c r="C1286" s="53"/>
      <c r="E1286" s="77"/>
      <c r="F1286" s="77"/>
      <c r="G1286" s="77"/>
      <c r="H1286" s="77"/>
      <c r="I1286" s="77"/>
      <c r="J1286" s="77"/>
      <c r="K1286" s="77"/>
    </row>
    <row r="1287" spans="1:11">
      <c r="A1287" s="52"/>
      <c r="B1287" s="67"/>
      <c r="C1287" s="53"/>
      <c r="E1287" s="77"/>
      <c r="F1287" s="77"/>
      <c r="G1287" s="77"/>
      <c r="H1287" s="77"/>
      <c r="I1287" s="77"/>
      <c r="J1287" s="77"/>
      <c r="K1287" s="77"/>
    </row>
    <row r="1288" spans="1:11">
      <c r="A1288" s="52"/>
      <c r="B1288" s="67"/>
      <c r="C1288" s="53"/>
      <c r="E1288" s="77"/>
      <c r="F1288" s="77"/>
      <c r="G1288" s="77"/>
      <c r="H1288" s="77"/>
      <c r="I1288" s="77"/>
      <c r="J1288" s="77"/>
      <c r="K1288" s="77"/>
    </row>
    <row r="1289" spans="1:11">
      <c r="A1289" s="52"/>
      <c r="B1289" s="67"/>
      <c r="C1289" s="53"/>
      <c r="E1289" s="77"/>
      <c r="F1289" s="77"/>
      <c r="G1289" s="77"/>
      <c r="H1289" s="77"/>
      <c r="I1289" s="77"/>
      <c r="J1289" s="77"/>
      <c r="K1289" s="77"/>
    </row>
    <row r="1290" spans="1:11">
      <c r="A1290" s="52"/>
      <c r="B1290" s="67"/>
      <c r="C1290" s="53"/>
      <c r="E1290" s="77"/>
      <c r="F1290" s="77"/>
      <c r="G1290" s="77"/>
      <c r="H1290" s="77"/>
      <c r="I1290" s="77"/>
      <c r="J1290" s="77"/>
      <c r="K1290" s="77"/>
    </row>
    <row r="1291" spans="1:11">
      <c r="A1291" s="52"/>
      <c r="B1291" s="67"/>
      <c r="C1291" s="53"/>
      <c r="E1291" s="77"/>
      <c r="F1291" s="77"/>
      <c r="G1291" s="77"/>
      <c r="H1291" s="77"/>
      <c r="I1291" s="77"/>
      <c r="J1291" s="77"/>
      <c r="K1291" s="77"/>
    </row>
    <row r="1292" spans="1:11">
      <c r="A1292" s="52"/>
      <c r="B1292" s="67"/>
      <c r="C1292" s="53"/>
      <c r="E1292" s="77"/>
      <c r="F1292" s="77"/>
      <c r="G1292" s="77"/>
      <c r="H1292" s="77"/>
      <c r="I1292" s="77"/>
      <c r="J1292" s="77"/>
      <c r="K1292" s="77"/>
    </row>
    <row r="1293" spans="1:11">
      <c r="A1293" s="52"/>
      <c r="B1293" s="67"/>
      <c r="C1293" s="53"/>
      <c r="E1293" s="77"/>
      <c r="F1293" s="77"/>
      <c r="G1293" s="77"/>
      <c r="H1293" s="77"/>
      <c r="I1293" s="77"/>
      <c r="J1293" s="77"/>
      <c r="K1293" s="77"/>
    </row>
    <row r="1294" spans="1:11">
      <c r="A1294" s="52"/>
      <c r="B1294" s="67"/>
      <c r="C1294" s="53"/>
      <c r="E1294" s="77"/>
      <c r="F1294" s="77"/>
      <c r="G1294" s="77"/>
      <c r="H1294" s="77"/>
      <c r="I1294" s="77"/>
      <c r="J1294" s="77"/>
      <c r="K1294" s="77"/>
    </row>
    <row r="1295" spans="1:11">
      <c r="A1295" s="52"/>
      <c r="B1295" s="67"/>
      <c r="C1295" s="53"/>
      <c r="E1295" s="77"/>
      <c r="F1295" s="77"/>
      <c r="G1295" s="77"/>
      <c r="H1295" s="77"/>
      <c r="I1295" s="77"/>
      <c r="J1295" s="77"/>
      <c r="K1295" s="77"/>
    </row>
    <row r="1296" spans="1:11">
      <c r="A1296" s="52"/>
      <c r="B1296" s="67"/>
      <c r="C1296" s="53"/>
      <c r="E1296" s="77"/>
      <c r="F1296" s="77"/>
      <c r="G1296" s="77"/>
      <c r="H1296" s="77"/>
      <c r="I1296" s="77"/>
      <c r="J1296" s="77"/>
      <c r="K1296" s="77"/>
    </row>
    <row r="1297" spans="1:11">
      <c r="A1297" s="52"/>
      <c r="B1297" s="67"/>
      <c r="C1297" s="53"/>
      <c r="E1297" s="77"/>
      <c r="F1297" s="77"/>
      <c r="G1297" s="77"/>
      <c r="H1297" s="77"/>
      <c r="I1297" s="77"/>
      <c r="J1297" s="77"/>
      <c r="K1297" s="77"/>
    </row>
    <row r="1298" spans="1:11">
      <c r="A1298" s="52"/>
      <c r="B1298" s="67"/>
      <c r="C1298" s="53"/>
      <c r="E1298" s="77"/>
      <c r="F1298" s="77"/>
      <c r="G1298" s="77"/>
      <c r="H1298" s="77"/>
      <c r="I1298" s="77"/>
      <c r="J1298" s="77"/>
      <c r="K1298" s="77"/>
    </row>
    <row r="1299" spans="1:11">
      <c r="A1299" s="52"/>
      <c r="B1299" s="67"/>
      <c r="C1299" s="53"/>
      <c r="E1299" s="77"/>
      <c r="F1299" s="77"/>
      <c r="G1299" s="77"/>
      <c r="H1299" s="77"/>
      <c r="I1299" s="77"/>
      <c r="J1299" s="77"/>
      <c r="K1299" s="77"/>
    </row>
    <row r="1300" spans="1:11">
      <c r="A1300" s="52"/>
      <c r="B1300" s="67"/>
      <c r="C1300" s="53"/>
      <c r="E1300" s="77"/>
      <c r="F1300" s="77"/>
      <c r="G1300" s="77"/>
      <c r="H1300" s="77"/>
      <c r="I1300" s="77"/>
      <c r="J1300" s="77"/>
      <c r="K1300" s="77"/>
    </row>
    <row r="1301" spans="1:11">
      <c r="A1301" s="52"/>
      <c r="B1301" s="67"/>
      <c r="C1301" s="53"/>
      <c r="E1301" s="77"/>
      <c r="F1301" s="77"/>
      <c r="G1301" s="77"/>
      <c r="H1301" s="77"/>
      <c r="I1301" s="77"/>
      <c r="J1301" s="77"/>
      <c r="K1301" s="77"/>
    </row>
    <row r="1302" spans="1:11">
      <c r="A1302" s="52"/>
      <c r="B1302" s="67"/>
      <c r="C1302" s="53"/>
      <c r="E1302" s="77"/>
      <c r="F1302" s="77"/>
      <c r="G1302" s="77"/>
      <c r="H1302" s="77"/>
      <c r="I1302" s="77"/>
      <c r="J1302" s="77"/>
      <c r="K1302" s="77"/>
    </row>
    <row r="1303" spans="1:11">
      <c r="A1303" s="52"/>
      <c r="B1303" s="67"/>
      <c r="C1303" s="53"/>
      <c r="E1303" s="77"/>
      <c r="F1303" s="77"/>
      <c r="G1303" s="77"/>
      <c r="H1303" s="77"/>
      <c r="I1303" s="77"/>
      <c r="J1303" s="77"/>
      <c r="K1303" s="77"/>
    </row>
    <row r="1304" spans="1:11">
      <c r="A1304" s="52"/>
      <c r="B1304" s="67"/>
      <c r="C1304" s="53"/>
      <c r="E1304" s="77"/>
      <c r="F1304" s="77"/>
      <c r="G1304" s="77"/>
      <c r="H1304" s="77"/>
      <c r="I1304" s="77"/>
      <c r="J1304" s="77"/>
      <c r="K1304" s="77"/>
    </row>
    <row r="1305" spans="1:11">
      <c r="A1305" s="52"/>
      <c r="B1305" s="67"/>
      <c r="C1305" s="53"/>
      <c r="E1305" s="77"/>
      <c r="F1305" s="77"/>
      <c r="G1305" s="77"/>
      <c r="H1305" s="77"/>
      <c r="I1305" s="77"/>
      <c r="J1305" s="77"/>
      <c r="K1305" s="77"/>
    </row>
    <row r="1306" spans="1:11">
      <c r="A1306" s="52"/>
      <c r="B1306" s="67"/>
      <c r="C1306" s="53"/>
      <c r="E1306" s="77"/>
      <c r="F1306" s="77"/>
      <c r="G1306" s="77"/>
      <c r="H1306" s="77"/>
      <c r="I1306" s="77"/>
      <c r="J1306" s="77"/>
      <c r="K1306" s="77"/>
    </row>
    <row r="1307" spans="1:11">
      <c r="A1307" s="52"/>
      <c r="B1307" s="67"/>
      <c r="C1307" s="53"/>
      <c r="E1307" s="77"/>
      <c r="F1307" s="77"/>
      <c r="G1307" s="77"/>
      <c r="H1307" s="77"/>
      <c r="I1307" s="77"/>
      <c r="J1307" s="77"/>
      <c r="K1307" s="77"/>
    </row>
    <row r="1308" spans="1:11">
      <c r="A1308" s="52"/>
      <c r="B1308" s="67"/>
      <c r="C1308" s="53"/>
      <c r="E1308" s="77"/>
      <c r="F1308" s="77"/>
      <c r="G1308" s="77"/>
      <c r="H1308" s="77"/>
      <c r="I1308" s="77"/>
      <c r="J1308" s="77"/>
      <c r="K1308" s="77"/>
    </row>
    <row r="1309" spans="1:11">
      <c r="A1309" s="52"/>
      <c r="B1309" s="67"/>
      <c r="C1309" s="53"/>
      <c r="E1309" s="77"/>
      <c r="F1309" s="77"/>
      <c r="G1309" s="77"/>
      <c r="H1309" s="77"/>
      <c r="I1309" s="77"/>
      <c r="J1309" s="77"/>
      <c r="K1309" s="77"/>
    </row>
    <row r="1310" spans="1:11">
      <c r="A1310" s="52"/>
      <c r="B1310" s="67"/>
      <c r="C1310" s="53"/>
      <c r="E1310" s="77"/>
      <c r="F1310" s="77"/>
      <c r="G1310" s="77"/>
      <c r="H1310" s="77"/>
      <c r="I1310" s="77"/>
      <c r="J1310" s="77"/>
      <c r="K1310" s="77"/>
    </row>
    <row r="1311" spans="1:11">
      <c r="A1311" s="52"/>
      <c r="B1311" s="67"/>
      <c r="C1311" s="53"/>
      <c r="E1311" s="77"/>
      <c r="F1311" s="77"/>
      <c r="G1311" s="77"/>
      <c r="H1311" s="77"/>
      <c r="I1311" s="77"/>
      <c r="J1311" s="77"/>
      <c r="K1311" s="77"/>
    </row>
    <row r="1312" spans="1:11">
      <c r="A1312" s="52"/>
      <c r="B1312" s="67"/>
      <c r="C1312" s="53"/>
      <c r="E1312" s="77"/>
      <c r="F1312" s="77"/>
      <c r="G1312" s="77"/>
      <c r="H1312" s="77"/>
      <c r="I1312" s="77"/>
      <c r="J1312" s="77"/>
      <c r="K1312" s="77"/>
    </row>
    <row r="1313" spans="1:11">
      <c r="A1313" s="52"/>
      <c r="B1313" s="67"/>
      <c r="C1313" s="53"/>
      <c r="E1313" s="77"/>
      <c r="F1313" s="77"/>
      <c r="G1313" s="77"/>
      <c r="H1313" s="77"/>
      <c r="I1313" s="77"/>
      <c r="J1313" s="77"/>
      <c r="K1313" s="77"/>
    </row>
    <row r="1314" spans="1:11">
      <c r="A1314" s="52"/>
      <c r="B1314" s="67"/>
      <c r="C1314" s="53"/>
      <c r="E1314" s="77"/>
      <c r="F1314" s="77"/>
      <c r="G1314" s="77"/>
      <c r="H1314" s="77"/>
      <c r="I1314" s="77"/>
      <c r="J1314" s="77"/>
      <c r="K1314" s="77"/>
    </row>
    <row r="1315" spans="1:11">
      <c r="A1315" s="52"/>
      <c r="B1315" s="67"/>
      <c r="C1315" s="53"/>
      <c r="E1315" s="77"/>
      <c r="F1315" s="77"/>
      <c r="G1315" s="77"/>
      <c r="H1315" s="77"/>
      <c r="I1315" s="77"/>
      <c r="J1315" s="77"/>
      <c r="K1315" s="77"/>
    </row>
    <row r="1316" spans="1:11">
      <c r="A1316" s="52"/>
      <c r="B1316" s="67"/>
      <c r="C1316" s="53"/>
      <c r="E1316" s="77"/>
      <c r="F1316" s="77"/>
      <c r="G1316" s="77"/>
      <c r="H1316" s="77"/>
      <c r="I1316" s="77"/>
      <c r="J1316" s="77"/>
      <c r="K1316" s="77"/>
    </row>
    <row r="1317" spans="1:11">
      <c r="A1317" s="52"/>
      <c r="B1317" s="67"/>
      <c r="C1317" s="53"/>
      <c r="E1317" s="77"/>
      <c r="F1317" s="77"/>
      <c r="G1317" s="77"/>
      <c r="H1317" s="77"/>
      <c r="I1317" s="77"/>
      <c r="J1317" s="77"/>
      <c r="K1317" s="77"/>
    </row>
    <row r="1318" spans="1:11">
      <c r="A1318" s="52"/>
      <c r="B1318" s="67"/>
      <c r="C1318" s="53"/>
      <c r="E1318" s="77"/>
      <c r="F1318" s="77"/>
      <c r="G1318" s="77"/>
      <c r="H1318" s="77"/>
      <c r="I1318" s="77"/>
      <c r="J1318" s="77"/>
      <c r="K1318" s="77"/>
    </row>
    <row r="1319" spans="1:11">
      <c r="A1319" s="52"/>
      <c r="B1319" s="67"/>
      <c r="C1319" s="53"/>
      <c r="E1319" s="77"/>
      <c r="F1319" s="77"/>
      <c r="G1319" s="77"/>
      <c r="H1319" s="77"/>
      <c r="I1319" s="77"/>
      <c r="J1319" s="77"/>
      <c r="K1319" s="77"/>
    </row>
    <row r="1320" spans="1:11">
      <c r="A1320" s="52"/>
      <c r="B1320" s="67"/>
      <c r="C1320" s="53"/>
      <c r="E1320" s="77"/>
      <c r="F1320" s="77"/>
      <c r="G1320" s="77"/>
      <c r="H1320" s="77"/>
      <c r="I1320" s="77"/>
      <c r="J1320" s="77"/>
      <c r="K1320" s="77"/>
    </row>
    <row r="1321" spans="1:11">
      <c r="A1321" s="52"/>
      <c r="B1321" s="67"/>
      <c r="C1321" s="53"/>
      <c r="E1321" s="77"/>
      <c r="F1321" s="77"/>
      <c r="G1321" s="77"/>
      <c r="H1321" s="77"/>
      <c r="I1321" s="77"/>
      <c r="J1321" s="77"/>
      <c r="K1321" s="77"/>
    </row>
    <row r="1322" spans="1:11">
      <c r="A1322" s="52"/>
      <c r="B1322" s="67"/>
      <c r="C1322" s="53"/>
      <c r="E1322" s="77"/>
      <c r="F1322" s="77"/>
      <c r="G1322" s="77"/>
      <c r="H1322" s="77"/>
      <c r="I1322" s="77"/>
      <c r="J1322" s="77"/>
      <c r="K1322" s="77"/>
    </row>
    <row r="1323" spans="1:11">
      <c r="A1323" s="52"/>
      <c r="B1323" s="67"/>
      <c r="C1323" s="53"/>
      <c r="E1323" s="77"/>
      <c r="F1323" s="77"/>
      <c r="G1323" s="77"/>
      <c r="H1323" s="77"/>
      <c r="I1323" s="77"/>
      <c r="J1323" s="77"/>
      <c r="K1323" s="77"/>
    </row>
    <row r="1324" spans="1:11">
      <c r="A1324" s="52"/>
      <c r="B1324" s="67"/>
      <c r="C1324" s="53"/>
      <c r="E1324" s="77"/>
      <c r="F1324" s="77"/>
      <c r="G1324" s="77"/>
      <c r="H1324" s="77"/>
      <c r="I1324" s="77"/>
      <c r="J1324" s="77"/>
      <c r="K1324" s="77"/>
    </row>
    <row r="1325" spans="1:11">
      <c r="A1325" s="52"/>
      <c r="B1325" s="67"/>
      <c r="C1325" s="53"/>
      <c r="E1325" s="77"/>
      <c r="F1325" s="77"/>
      <c r="G1325" s="77"/>
      <c r="H1325" s="77"/>
      <c r="I1325" s="77"/>
      <c r="J1325" s="77"/>
      <c r="K1325" s="77"/>
    </row>
    <row r="1326" spans="1:11">
      <c r="A1326" s="52"/>
      <c r="B1326" s="67"/>
      <c r="C1326" s="53"/>
      <c r="E1326" s="77"/>
      <c r="F1326" s="77"/>
      <c r="G1326" s="77"/>
      <c r="H1326" s="77"/>
      <c r="I1326" s="77"/>
      <c r="J1326" s="77"/>
      <c r="K1326" s="77"/>
    </row>
    <row r="1327" spans="1:11">
      <c r="A1327" s="52"/>
      <c r="B1327" s="67"/>
      <c r="C1327" s="53"/>
      <c r="E1327" s="77"/>
      <c r="F1327" s="77"/>
      <c r="G1327" s="77"/>
      <c r="H1327" s="77"/>
      <c r="I1327" s="77"/>
      <c r="J1327" s="77"/>
      <c r="K1327" s="77"/>
    </row>
    <row r="1328" spans="1:11">
      <c r="A1328" s="52"/>
      <c r="B1328" s="67"/>
      <c r="C1328" s="53"/>
      <c r="E1328" s="77"/>
      <c r="F1328" s="77"/>
      <c r="G1328" s="77"/>
      <c r="H1328" s="77"/>
      <c r="I1328" s="77"/>
      <c r="J1328" s="77"/>
      <c r="K1328" s="77"/>
    </row>
    <row r="1329" spans="1:11">
      <c r="A1329" s="52"/>
      <c r="B1329" s="67"/>
      <c r="C1329" s="53"/>
      <c r="E1329" s="77"/>
      <c r="F1329" s="77"/>
      <c r="G1329" s="77"/>
      <c r="H1329" s="77"/>
      <c r="I1329" s="77"/>
      <c r="J1329" s="77"/>
      <c r="K1329" s="77"/>
    </row>
    <row r="1330" spans="1:11">
      <c r="A1330" s="52"/>
      <c r="B1330" s="67"/>
      <c r="C1330" s="53"/>
      <c r="E1330" s="77"/>
      <c r="F1330" s="77"/>
      <c r="G1330" s="77"/>
      <c r="H1330" s="77"/>
      <c r="I1330" s="77"/>
      <c r="J1330" s="77"/>
      <c r="K1330" s="77"/>
    </row>
    <row r="1331" spans="1:11">
      <c r="A1331" s="52"/>
      <c r="B1331" s="67"/>
      <c r="C1331" s="53"/>
      <c r="E1331" s="77"/>
      <c r="F1331" s="77"/>
      <c r="G1331" s="77"/>
      <c r="H1331" s="77"/>
      <c r="I1331" s="77"/>
      <c r="J1331" s="77"/>
      <c r="K1331" s="77"/>
    </row>
    <row r="1332" spans="1:11">
      <c r="A1332" s="52"/>
      <c r="B1332" s="67"/>
      <c r="C1332" s="53"/>
      <c r="E1332" s="77"/>
      <c r="F1332" s="77"/>
      <c r="G1332" s="77"/>
      <c r="H1332" s="77"/>
      <c r="I1332" s="77"/>
      <c r="J1332" s="77"/>
      <c r="K1332" s="77"/>
    </row>
    <row r="1333" spans="1:11">
      <c r="A1333" s="52"/>
      <c r="B1333" s="67"/>
      <c r="C1333" s="53"/>
      <c r="E1333" s="77"/>
      <c r="F1333" s="77"/>
      <c r="G1333" s="77"/>
      <c r="H1333" s="77"/>
      <c r="I1333" s="77"/>
      <c r="J1333" s="77"/>
      <c r="K1333" s="77"/>
    </row>
    <row r="1334" spans="1:11">
      <c r="A1334" s="52"/>
      <c r="B1334" s="67"/>
      <c r="C1334" s="53"/>
      <c r="E1334" s="77"/>
      <c r="F1334" s="77"/>
      <c r="G1334" s="77"/>
      <c r="H1334" s="77"/>
      <c r="I1334" s="77"/>
      <c r="J1334" s="77"/>
      <c r="K1334" s="77"/>
    </row>
    <row r="1335" spans="1:11">
      <c r="A1335" s="52"/>
      <c r="B1335" s="67"/>
      <c r="C1335" s="53"/>
      <c r="E1335" s="77"/>
      <c r="F1335" s="77"/>
      <c r="G1335" s="77"/>
      <c r="H1335" s="77"/>
      <c r="I1335" s="77"/>
      <c r="J1335" s="77"/>
      <c r="K1335" s="77"/>
    </row>
    <row r="1336" spans="1:11">
      <c r="A1336" s="52"/>
      <c r="B1336" s="67"/>
      <c r="C1336" s="53"/>
      <c r="E1336" s="77"/>
      <c r="F1336" s="77"/>
      <c r="G1336" s="77"/>
      <c r="H1336" s="77"/>
      <c r="I1336" s="77"/>
      <c r="J1336" s="77"/>
      <c r="K1336" s="77"/>
    </row>
    <row r="1337" spans="1:11">
      <c r="A1337" s="52"/>
      <c r="B1337" s="67"/>
      <c r="C1337" s="53"/>
      <c r="E1337" s="77"/>
      <c r="F1337" s="77"/>
      <c r="G1337" s="77"/>
      <c r="H1337" s="77"/>
      <c r="I1337" s="77"/>
      <c r="J1337" s="77"/>
      <c r="K1337" s="77"/>
    </row>
    <row r="1338" spans="1:11">
      <c r="A1338" s="52"/>
      <c r="B1338" s="67"/>
      <c r="C1338" s="53"/>
      <c r="E1338" s="77"/>
      <c r="F1338" s="77"/>
      <c r="G1338" s="77"/>
      <c r="H1338" s="77"/>
      <c r="I1338" s="77"/>
      <c r="J1338" s="77"/>
      <c r="K1338" s="77"/>
    </row>
    <row r="1339" spans="1:11">
      <c r="A1339" s="52"/>
      <c r="B1339" s="67"/>
      <c r="C1339" s="53"/>
      <c r="E1339" s="77"/>
      <c r="F1339" s="77"/>
      <c r="G1339" s="77"/>
      <c r="H1339" s="77"/>
      <c r="I1339" s="77"/>
      <c r="J1339" s="77"/>
      <c r="K1339" s="77"/>
    </row>
    <row r="1340" spans="1:11">
      <c r="A1340" s="52"/>
      <c r="B1340" s="67"/>
      <c r="C1340" s="53"/>
      <c r="E1340" s="77"/>
      <c r="F1340" s="77"/>
      <c r="G1340" s="77"/>
      <c r="H1340" s="77"/>
      <c r="I1340" s="77"/>
      <c r="J1340" s="77"/>
      <c r="K1340" s="77"/>
    </row>
    <row r="1341" spans="1:11">
      <c r="A1341" s="52"/>
      <c r="B1341" s="67"/>
      <c r="C1341" s="53"/>
      <c r="E1341" s="77"/>
      <c r="F1341" s="77"/>
      <c r="G1341" s="77"/>
      <c r="H1341" s="77"/>
      <c r="I1341" s="77"/>
      <c r="J1341" s="77"/>
      <c r="K1341" s="77"/>
    </row>
    <row r="1342" spans="1:11">
      <c r="A1342" s="52"/>
      <c r="B1342" s="67"/>
      <c r="C1342" s="53"/>
      <c r="E1342" s="77"/>
      <c r="F1342" s="77"/>
      <c r="G1342" s="77"/>
      <c r="H1342" s="77"/>
      <c r="I1342" s="77"/>
      <c r="J1342" s="77"/>
      <c r="K1342" s="77"/>
    </row>
    <row r="1343" spans="1:11">
      <c r="A1343" s="52"/>
      <c r="B1343" s="67"/>
      <c r="C1343" s="53"/>
      <c r="E1343" s="77"/>
      <c r="F1343" s="77"/>
      <c r="G1343" s="77"/>
      <c r="H1343" s="77"/>
      <c r="I1343" s="77"/>
      <c r="J1343" s="77"/>
      <c r="K1343" s="77"/>
    </row>
    <row r="1344" spans="1:11">
      <c r="A1344" s="52"/>
      <c r="B1344" s="67"/>
      <c r="C1344" s="53"/>
      <c r="E1344" s="77"/>
      <c r="F1344" s="77"/>
      <c r="G1344" s="77"/>
      <c r="H1344" s="77"/>
      <c r="I1344" s="77"/>
      <c r="J1344" s="77"/>
      <c r="K1344" s="77"/>
    </row>
    <row r="1345" spans="1:11">
      <c r="A1345" s="52"/>
      <c r="B1345" s="67"/>
      <c r="C1345" s="53"/>
      <c r="E1345" s="77"/>
      <c r="F1345" s="77"/>
      <c r="G1345" s="77"/>
      <c r="H1345" s="77"/>
      <c r="I1345" s="77"/>
      <c r="J1345" s="77"/>
      <c r="K1345" s="77"/>
    </row>
    <row r="1346" spans="1:11">
      <c r="A1346" s="52"/>
      <c r="B1346" s="67"/>
      <c r="C1346" s="53"/>
      <c r="E1346" s="77"/>
      <c r="F1346" s="77"/>
      <c r="G1346" s="77"/>
      <c r="H1346" s="77"/>
      <c r="I1346" s="77"/>
      <c r="J1346" s="77"/>
      <c r="K1346" s="77"/>
    </row>
    <row r="1347" spans="1:11">
      <c r="A1347" s="52"/>
      <c r="B1347" s="67"/>
      <c r="C1347" s="53"/>
      <c r="E1347" s="77"/>
      <c r="F1347" s="77"/>
      <c r="G1347" s="77"/>
      <c r="H1347" s="77"/>
      <c r="I1347" s="77"/>
      <c r="J1347" s="77"/>
      <c r="K1347" s="77"/>
    </row>
    <row r="1348" spans="1:11">
      <c r="A1348" s="52"/>
      <c r="B1348" s="67"/>
      <c r="C1348" s="53"/>
      <c r="E1348" s="77"/>
      <c r="F1348" s="77"/>
      <c r="G1348" s="77"/>
      <c r="H1348" s="77"/>
      <c r="I1348" s="77"/>
      <c r="J1348" s="77"/>
      <c r="K1348" s="77"/>
    </row>
    <row r="1349" spans="1:11">
      <c r="A1349" s="52"/>
      <c r="B1349" s="67"/>
      <c r="C1349" s="53"/>
      <c r="E1349" s="77"/>
      <c r="F1349" s="77"/>
      <c r="G1349" s="77"/>
      <c r="H1349" s="77"/>
      <c r="I1349" s="77"/>
      <c r="J1349" s="77"/>
      <c r="K1349" s="77"/>
    </row>
    <row r="1350" spans="1:11">
      <c r="A1350" s="52"/>
      <c r="B1350" s="67"/>
      <c r="C1350" s="53"/>
      <c r="E1350" s="77"/>
      <c r="F1350" s="77"/>
      <c r="G1350" s="77"/>
      <c r="H1350" s="77"/>
      <c r="I1350" s="77"/>
      <c r="J1350" s="77"/>
      <c r="K1350" s="77"/>
    </row>
    <row r="1351" spans="1:11">
      <c r="A1351" s="52"/>
      <c r="B1351" s="67"/>
      <c r="C1351" s="53"/>
      <c r="E1351" s="77"/>
      <c r="F1351" s="77"/>
      <c r="G1351" s="77"/>
      <c r="H1351" s="77"/>
      <c r="I1351" s="77"/>
      <c r="J1351" s="77"/>
      <c r="K1351" s="77"/>
    </row>
    <row r="1352" spans="1:11">
      <c r="A1352" s="52"/>
      <c r="B1352" s="67"/>
      <c r="C1352" s="53"/>
      <c r="E1352" s="77"/>
      <c r="F1352" s="77"/>
      <c r="G1352" s="77"/>
      <c r="H1352" s="77"/>
      <c r="I1352" s="77"/>
      <c r="J1352" s="77"/>
      <c r="K1352" s="77"/>
    </row>
    <row r="1353" spans="1:11">
      <c r="A1353" s="52"/>
      <c r="B1353" s="67"/>
      <c r="C1353" s="53"/>
      <c r="E1353" s="77"/>
      <c r="F1353" s="77"/>
      <c r="G1353" s="77"/>
      <c r="H1353" s="77"/>
      <c r="I1353" s="77"/>
      <c r="J1353" s="77"/>
      <c r="K1353" s="77"/>
    </row>
    <row r="1354" spans="1:11">
      <c r="A1354" s="52"/>
      <c r="B1354" s="67"/>
      <c r="C1354" s="53"/>
      <c r="E1354" s="77"/>
      <c r="F1354" s="77"/>
      <c r="G1354" s="77"/>
      <c r="H1354" s="77"/>
      <c r="I1354" s="77"/>
      <c r="J1354" s="77"/>
      <c r="K1354" s="77"/>
    </row>
    <row r="1355" spans="1:11">
      <c r="A1355" s="52"/>
      <c r="B1355" s="67"/>
      <c r="C1355" s="53"/>
      <c r="E1355" s="77"/>
      <c r="F1355" s="77"/>
      <c r="G1355" s="77"/>
      <c r="H1355" s="77"/>
      <c r="I1355" s="77"/>
      <c r="J1355" s="77"/>
      <c r="K1355" s="77"/>
    </row>
    <row r="1356" spans="1:11">
      <c r="A1356" s="52"/>
      <c r="B1356" s="67"/>
      <c r="C1356" s="53"/>
      <c r="E1356" s="77"/>
      <c r="F1356" s="77"/>
      <c r="G1356" s="77"/>
      <c r="H1356" s="77"/>
      <c r="I1356" s="77"/>
      <c r="J1356" s="77"/>
      <c r="K1356" s="77"/>
    </row>
    <row r="1357" spans="1:11">
      <c r="A1357" s="52"/>
      <c r="B1357" s="67"/>
      <c r="C1357" s="53"/>
      <c r="E1357" s="77"/>
      <c r="F1357" s="77"/>
      <c r="G1357" s="77"/>
      <c r="H1357" s="77"/>
      <c r="I1357" s="77"/>
      <c r="J1357" s="77"/>
      <c r="K1357" s="77"/>
    </row>
    <row r="1358" spans="1:11">
      <c r="A1358" s="52"/>
      <c r="B1358" s="67"/>
      <c r="C1358" s="53"/>
      <c r="E1358" s="77"/>
      <c r="F1358" s="77"/>
      <c r="G1358" s="77"/>
      <c r="H1358" s="77"/>
      <c r="I1358" s="77"/>
      <c r="J1358" s="77"/>
      <c r="K1358" s="77"/>
    </row>
    <row r="1359" spans="1:11">
      <c r="A1359" s="52"/>
      <c r="B1359" s="67"/>
      <c r="C1359" s="53"/>
      <c r="E1359" s="77"/>
      <c r="F1359" s="77"/>
      <c r="G1359" s="77"/>
      <c r="H1359" s="77"/>
      <c r="I1359" s="77"/>
      <c r="J1359" s="77"/>
      <c r="K1359" s="77"/>
    </row>
    <row r="1360" spans="1:11">
      <c r="A1360" s="52"/>
      <c r="B1360" s="67"/>
      <c r="C1360" s="53"/>
      <c r="E1360" s="77"/>
      <c r="F1360" s="77"/>
      <c r="G1360" s="77"/>
      <c r="H1360" s="77"/>
      <c r="I1360" s="77"/>
      <c r="J1360" s="77"/>
      <c r="K1360" s="77"/>
    </row>
    <row r="1361" spans="1:11">
      <c r="A1361" s="52"/>
      <c r="B1361" s="67"/>
      <c r="C1361" s="53"/>
      <c r="E1361" s="77"/>
      <c r="F1361" s="77"/>
      <c r="G1361" s="77"/>
      <c r="H1361" s="77"/>
      <c r="I1361" s="77"/>
      <c r="J1361" s="77"/>
      <c r="K1361" s="77"/>
    </row>
    <row r="1362" spans="1:11">
      <c r="A1362" s="52"/>
      <c r="B1362" s="67"/>
      <c r="C1362" s="53"/>
      <c r="E1362" s="77"/>
      <c r="F1362" s="77"/>
      <c r="G1362" s="77"/>
      <c r="H1362" s="77"/>
      <c r="I1362" s="77"/>
      <c r="J1362" s="77"/>
      <c r="K1362" s="77"/>
    </row>
    <row r="1363" spans="1:11">
      <c r="A1363" s="52"/>
      <c r="B1363" s="67"/>
      <c r="C1363" s="53"/>
      <c r="E1363" s="77"/>
      <c r="F1363" s="77"/>
      <c r="G1363" s="77"/>
      <c r="H1363" s="77"/>
      <c r="I1363" s="77"/>
      <c r="J1363" s="77"/>
      <c r="K1363" s="77"/>
    </row>
    <row r="1364" spans="1:11">
      <c r="A1364" s="52"/>
      <c r="B1364" s="67"/>
      <c r="C1364" s="53"/>
      <c r="E1364" s="77"/>
      <c r="F1364" s="77"/>
      <c r="G1364" s="77"/>
      <c r="H1364" s="77"/>
      <c r="I1364" s="77"/>
      <c r="J1364" s="77"/>
      <c r="K1364" s="77"/>
    </row>
    <row r="1365" spans="1:11">
      <c r="A1365" s="52"/>
      <c r="B1365" s="67"/>
      <c r="C1365" s="53"/>
      <c r="E1365" s="77"/>
      <c r="F1365" s="77"/>
      <c r="G1365" s="77"/>
      <c r="H1365" s="77"/>
      <c r="I1365" s="77"/>
      <c r="J1365" s="77"/>
      <c r="K1365" s="77"/>
    </row>
    <row r="1366" spans="1:11">
      <c r="A1366" s="52"/>
      <c r="B1366" s="67"/>
      <c r="C1366" s="53"/>
      <c r="E1366" s="77"/>
      <c r="F1366" s="77"/>
      <c r="G1366" s="77"/>
      <c r="H1366" s="77"/>
      <c r="I1366" s="77"/>
      <c r="J1366" s="77"/>
      <c r="K1366" s="77"/>
    </row>
    <row r="1367" spans="1:11">
      <c r="A1367" s="52"/>
      <c r="B1367" s="67"/>
      <c r="C1367" s="53"/>
      <c r="E1367" s="77"/>
      <c r="F1367" s="77"/>
      <c r="G1367" s="77"/>
      <c r="H1367" s="77"/>
      <c r="I1367" s="77"/>
      <c r="J1367" s="77"/>
      <c r="K1367" s="77"/>
    </row>
    <row r="1368" spans="1:11">
      <c r="A1368" s="52"/>
      <c r="B1368" s="67"/>
      <c r="C1368" s="53"/>
      <c r="E1368" s="77"/>
      <c r="F1368" s="77"/>
      <c r="G1368" s="77"/>
      <c r="H1368" s="77"/>
      <c r="I1368" s="77"/>
      <c r="J1368" s="77"/>
      <c r="K1368" s="77"/>
    </row>
    <row r="1369" spans="1:11">
      <c r="A1369" s="52"/>
      <c r="B1369" s="67"/>
      <c r="C1369" s="53"/>
      <c r="E1369" s="77"/>
      <c r="F1369" s="77"/>
      <c r="G1369" s="77"/>
      <c r="H1369" s="77"/>
      <c r="I1369" s="77"/>
      <c r="J1369" s="77"/>
      <c r="K1369" s="77"/>
    </row>
    <row r="1370" spans="1:11">
      <c r="A1370" s="52"/>
      <c r="B1370" s="67"/>
      <c r="C1370" s="53"/>
      <c r="E1370" s="77"/>
      <c r="F1370" s="77"/>
      <c r="G1370" s="77"/>
      <c r="H1370" s="77"/>
      <c r="I1370" s="77"/>
      <c r="J1370" s="77"/>
      <c r="K1370" s="77"/>
    </row>
    <row r="1371" spans="1:11">
      <c r="A1371" s="52"/>
      <c r="B1371" s="67"/>
      <c r="C1371" s="53"/>
      <c r="E1371" s="77"/>
      <c r="F1371" s="77"/>
      <c r="G1371" s="77"/>
      <c r="H1371" s="77"/>
      <c r="I1371" s="77"/>
      <c r="J1371" s="77"/>
      <c r="K1371" s="77"/>
    </row>
    <row r="1372" spans="1:11">
      <c r="A1372" s="52"/>
      <c r="B1372" s="67"/>
      <c r="C1372" s="53"/>
      <c r="E1372" s="77"/>
      <c r="F1372" s="77"/>
      <c r="G1372" s="77"/>
      <c r="H1372" s="77"/>
      <c r="I1372" s="77"/>
      <c r="J1372" s="77"/>
      <c r="K1372" s="77"/>
    </row>
    <row r="1373" spans="1:11">
      <c r="A1373" s="52"/>
      <c r="B1373" s="67"/>
      <c r="C1373" s="53"/>
      <c r="E1373" s="77"/>
      <c r="F1373" s="77"/>
      <c r="G1373" s="77"/>
      <c r="H1373" s="77"/>
      <c r="I1373" s="77"/>
      <c r="J1373" s="77"/>
      <c r="K1373" s="77"/>
    </row>
    <row r="1374" spans="1:11">
      <c r="A1374" s="52"/>
      <c r="B1374" s="67"/>
      <c r="C1374" s="53"/>
      <c r="E1374" s="77"/>
      <c r="F1374" s="77"/>
      <c r="G1374" s="77"/>
      <c r="H1374" s="77"/>
      <c r="I1374" s="77"/>
      <c r="J1374" s="77"/>
      <c r="K1374" s="77"/>
    </row>
    <row r="1375" spans="1:11">
      <c r="A1375" s="52"/>
      <c r="B1375" s="67"/>
      <c r="C1375" s="53"/>
      <c r="E1375" s="77"/>
      <c r="F1375" s="77"/>
      <c r="G1375" s="77"/>
      <c r="H1375" s="77"/>
      <c r="I1375" s="77"/>
      <c r="J1375" s="77"/>
      <c r="K1375" s="77"/>
    </row>
    <row r="1376" spans="1:11">
      <c r="A1376" s="52"/>
      <c r="B1376" s="67"/>
      <c r="C1376" s="53"/>
      <c r="E1376" s="77"/>
      <c r="F1376" s="77"/>
      <c r="G1376" s="77"/>
      <c r="H1376" s="77"/>
      <c r="I1376" s="77"/>
      <c r="J1376" s="77"/>
      <c r="K1376" s="77"/>
    </row>
    <row r="1377" spans="1:11">
      <c r="A1377" s="52"/>
      <c r="B1377" s="67"/>
      <c r="C1377" s="53"/>
      <c r="E1377" s="77"/>
      <c r="F1377" s="77"/>
      <c r="G1377" s="77"/>
      <c r="H1377" s="77"/>
      <c r="I1377" s="77"/>
      <c r="J1377" s="77"/>
      <c r="K1377" s="77"/>
    </row>
    <row r="1378" spans="1:11">
      <c r="A1378" s="52"/>
      <c r="B1378" s="67"/>
      <c r="C1378" s="53"/>
      <c r="E1378" s="77"/>
      <c r="F1378" s="77"/>
      <c r="G1378" s="77"/>
      <c r="H1378" s="77"/>
      <c r="I1378" s="77"/>
      <c r="J1378" s="77"/>
      <c r="K1378" s="77"/>
    </row>
    <row r="1379" spans="1:11">
      <c r="A1379" s="52"/>
      <c r="B1379" s="67"/>
      <c r="C1379" s="53"/>
      <c r="E1379" s="77"/>
      <c r="F1379" s="77"/>
      <c r="G1379" s="77"/>
      <c r="H1379" s="77"/>
      <c r="I1379" s="77"/>
      <c r="J1379" s="77"/>
      <c r="K1379" s="77"/>
    </row>
    <row r="1380" spans="1:11">
      <c r="A1380" s="52"/>
      <c r="B1380" s="67"/>
      <c r="C1380" s="53"/>
      <c r="E1380" s="77"/>
      <c r="F1380" s="77"/>
      <c r="G1380" s="77"/>
      <c r="H1380" s="77"/>
      <c r="I1380" s="77"/>
      <c r="J1380" s="77"/>
      <c r="K1380" s="77"/>
    </row>
    <row r="1381" spans="1:11">
      <c r="A1381" s="52"/>
      <c r="B1381" s="67"/>
      <c r="C1381" s="53"/>
      <c r="E1381" s="77"/>
      <c r="F1381" s="77"/>
      <c r="G1381" s="77"/>
      <c r="H1381" s="77"/>
      <c r="I1381" s="77"/>
      <c r="J1381" s="77"/>
      <c r="K1381" s="77"/>
    </row>
    <row r="1382" spans="1:11">
      <c r="A1382" s="52"/>
      <c r="B1382" s="67"/>
      <c r="C1382" s="53"/>
      <c r="E1382" s="77"/>
      <c r="F1382" s="77"/>
      <c r="G1382" s="77"/>
      <c r="H1382" s="77"/>
      <c r="I1382" s="77"/>
      <c r="J1382" s="77"/>
      <c r="K1382" s="77"/>
    </row>
    <row r="1383" spans="1:11">
      <c r="A1383" s="52"/>
      <c r="B1383" s="67"/>
      <c r="C1383" s="53"/>
      <c r="E1383" s="77"/>
      <c r="F1383" s="77"/>
      <c r="G1383" s="77"/>
      <c r="H1383" s="77"/>
      <c r="I1383" s="77"/>
      <c r="J1383" s="77"/>
      <c r="K1383" s="77"/>
    </row>
    <row r="1384" spans="1:11">
      <c r="A1384" s="52"/>
      <c r="B1384" s="67"/>
      <c r="C1384" s="53"/>
      <c r="E1384" s="77"/>
      <c r="F1384" s="77"/>
      <c r="G1384" s="77"/>
      <c r="H1384" s="77"/>
      <c r="I1384" s="77"/>
      <c r="J1384" s="77"/>
      <c r="K1384" s="77"/>
    </row>
    <row r="1385" spans="1:11">
      <c r="A1385" s="52"/>
      <c r="B1385" s="67"/>
      <c r="C1385" s="53"/>
      <c r="E1385" s="77"/>
      <c r="F1385" s="77"/>
      <c r="G1385" s="77"/>
      <c r="H1385" s="77"/>
      <c r="I1385" s="77"/>
      <c r="J1385" s="77"/>
      <c r="K1385" s="77"/>
    </row>
    <row r="1386" spans="1:11">
      <c r="A1386" s="52"/>
      <c r="B1386" s="67"/>
      <c r="C1386" s="53"/>
      <c r="E1386" s="77"/>
      <c r="F1386" s="77"/>
      <c r="G1386" s="77"/>
      <c r="H1386" s="77"/>
      <c r="I1386" s="77"/>
      <c r="J1386" s="77"/>
      <c r="K1386" s="77"/>
    </row>
    <row r="1387" spans="1:11">
      <c r="A1387" s="52"/>
      <c r="B1387" s="67"/>
      <c r="C1387" s="53"/>
      <c r="E1387" s="77"/>
      <c r="F1387" s="77"/>
      <c r="G1387" s="77"/>
      <c r="H1387" s="77"/>
      <c r="I1387" s="77"/>
      <c r="J1387" s="77"/>
      <c r="K1387" s="77"/>
    </row>
    <row r="1388" spans="1:11">
      <c r="A1388" s="52"/>
      <c r="B1388" s="67"/>
      <c r="C1388" s="53"/>
      <c r="E1388" s="77"/>
      <c r="F1388" s="77"/>
      <c r="G1388" s="77"/>
      <c r="H1388" s="77"/>
      <c r="I1388" s="77"/>
      <c r="J1388" s="77"/>
      <c r="K1388" s="77"/>
    </row>
    <row r="1389" spans="1:11">
      <c r="A1389" s="52"/>
      <c r="B1389" s="67"/>
      <c r="C1389" s="53"/>
      <c r="E1389" s="77"/>
      <c r="F1389" s="77"/>
      <c r="G1389" s="77"/>
      <c r="H1389" s="77"/>
      <c r="I1389" s="77"/>
      <c r="J1389" s="77"/>
      <c r="K1389" s="77"/>
    </row>
    <row r="1390" spans="1:11">
      <c r="A1390" s="52"/>
      <c r="B1390" s="67"/>
      <c r="C1390" s="53"/>
      <c r="E1390" s="77"/>
      <c r="F1390" s="77"/>
      <c r="G1390" s="77"/>
      <c r="H1390" s="77"/>
      <c r="I1390" s="77"/>
      <c r="J1390" s="77"/>
      <c r="K1390" s="77"/>
    </row>
    <row r="1391" spans="1:11">
      <c r="A1391" s="52"/>
      <c r="B1391" s="67"/>
      <c r="C1391" s="53"/>
      <c r="E1391" s="77"/>
      <c r="F1391" s="77"/>
      <c r="G1391" s="77"/>
      <c r="H1391" s="77"/>
      <c r="I1391" s="77"/>
      <c r="J1391" s="77"/>
      <c r="K1391" s="77"/>
    </row>
    <row r="1392" spans="1:11">
      <c r="A1392" s="52"/>
      <c r="B1392" s="67"/>
      <c r="C1392" s="53"/>
      <c r="E1392" s="77"/>
      <c r="F1392" s="77"/>
      <c r="G1392" s="77"/>
      <c r="H1392" s="77"/>
      <c r="I1392" s="77"/>
      <c r="J1392" s="77"/>
      <c r="K1392" s="77"/>
    </row>
    <row r="1393" spans="1:11">
      <c r="A1393" s="52"/>
      <c r="B1393" s="67"/>
      <c r="C1393" s="53"/>
      <c r="E1393" s="77"/>
      <c r="F1393" s="77"/>
      <c r="G1393" s="77"/>
      <c r="H1393" s="77"/>
      <c r="I1393" s="77"/>
      <c r="J1393" s="77"/>
      <c r="K1393" s="77"/>
    </row>
    <row r="1394" spans="1:11">
      <c r="A1394" s="52"/>
      <c r="B1394" s="67"/>
      <c r="C1394" s="53"/>
      <c r="E1394" s="77"/>
      <c r="F1394" s="77"/>
      <c r="G1394" s="77"/>
      <c r="H1394" s="77"/>
      <c r="I1394" s="77"/>
      <c r="J1394" s="77"/>
      <c r="K1394" s="77"/>
    </row>
    <row r="1395" spans="1:11">
      <c r="A1395" s="52"/>
      <c r="B1395" s="67"/>
      <c r="C1395" s="53"/>
      <c r="E1395" s="77"/>
      <c r="F1395" s="77"/>
      <c r="G1395" s="77"/>
      <c r="H1395" s="77"/>
      <c r="I1395" s="77"/>
      <c r="J1395" s="77"/>
      <c r="K1395" s="77"/>
    </row>
    <row r="1396" spans="1:11">
      <c r="A1396" s="52"/>
      <c r="B1396" s="67"/>
      <c r="C1396" s="53"/>
      <c r="E1396" s="77"/>
      <c r="F1396" s="77"/>
      <c r="G1396" s="77"/>
      <c r="H1396" s="77"/>
      <c r="I1396" s="77"/>
      <c r="J1396" s="77"/>
      <c r="K1396" s="77"/>
    </row>
    <row r="1397" spans="1:11">
      <c r="A1397" s="52"/>
      <c r="B1397" s="67"/>
      <c r="C1397" s="53"/>
      <c r="E1397" s="77"/>
      <c r="F1397" s="77"/>
      <c r="G1397" s="77"/>
      <c r="H1397" s="77"/>
      <c r="I1397" s="77"/>
      <c r="J1397" s="77"/>
      <c r="K1397" s="77"/>
    </row>
    <row r="1398" spans="1:11">
      <c r="A1398" s="52"/>
      <c r="B1398" s="67"/>
      <c r="C1398" s="53"/>
      <c r="E1398" s="77"/>
      <c r="F1398" s="77"/>
      <c r="G1398" s="77"/>
      <c r="H1398" s="77"/>
      <c r="I1398" s="77"/>
      <c r="J1398" s="77"/>
      <c r="K1398" s="77"/>
    </row>
    <row r="1399" spans="1:11">
      <c r="A1399" s="52"/>
      <c r="B1399" s="67"/>
      <c r="C1399" s="53"/>
      <c r="E1399" s="77"/>
      <c r="F1399" s="77"/>
      <c r="G1399" s="77"/>
      <c r="H1399" s="77"/>
      <c r="I1399" s="77"/>
      <c r="J1399" s="77"/>
      <c r="K1399" s="77"/>
    </row>
    <row r="1400" spans="1:11">
      <c r="A1400" s="52"/>
      <c r="B1400" s="67"/>
      <c r="C1400" s="53"/>
      <c r="E1400" s="77"/>
      <c r="F1400" s="77"/>
      <c r="G1400" s="77"/>
      <c r="H1400" s="77"/>
      <c r="I1400" s="77"/>
      <c r="J1400" s="77"/>
      <c r="K1400" s="77"/>
    </row>
    <row r="1401" spans="1:11">
      <c r="A1401" s="52"/>
      <c r="B1401" s="67"/>
      <c r="C1401" s="53"/>
      <c r="E1401" s="77"/>
      <c r="F1401" s="77"/>
      <c r="G1401" s="77"/>
      <c r="H1401" s="77"/>
      <c r="I1401" s="77"/>
      <c r="J1401" s="77"/>
      <c r="K1401" s="77"/>
    </row>
    <row r="1402" spans="1:11">
      <c r="A1402" s="52"/>
      <c r="B1402" s="67"/>
      <c r="C1402" s="53"/>
      <c r="E1402" s="77"/>
      <c r="F1402" s="77"/>
      <c r="G1402" s="77"/>
      <c r="H1402" s="77"/>
      <c r="I1402" s="77"/>
      <c r="J1402" s="77"/>
      <c r="K1402" s="77"/>
    </row>
    <row r="1403" spans="1:11">
      <c r="A1403" s="52"/>
      <c r="B1403" s="67"/>
      <c r="C1403" s="53"/>
      <c r="E1403" s="77"/>
      <c r="F1403" s="77"/>
      <c r="G1403" s="77"/>
      <c r="H1403" s="77"/>
      <c r="I1403" s="77"/>
      <c r="J1403" s="77"/>
      <c r="K1403" s="77"/>
    </row>
    <row r="1404" spans="1:11">
      <c r="A1404" s="52"/>
      <c r="B1404" s="67"/>
      <c r="C1404" s="53"/>
      <c r="E1404" s="77"/>
      <c r="F1404" s="77"/>
      <c r="G1404" s="77"/>
      <c r="H1404" s="77"/>
      <c r="I1404" s="77"/>
      <c r="J1404" s="77"/>
      <c r="K1404" s="77"/>
    </row>
    <row r="1405" spans="1:11">
      <c r="A1405" s="52"/>
      <c r="B1405" s="67"/>
      <c r="C1405" s="53"/>
      <c r="E1405" s="77"/>
      <c r="F1405" s="77"/>
      <c r="G1405" s="77"/>
      <c r="H1405" s="77"/>
      <c r="I1405" s="77"/>
      <c r="J1405" s="77"/>
      <c r="K1405" s="77"/>
    </row>
    <row r="1406" spans="1:11">
      <c r="A1406" s="52"/>
      <c r="B1406" s="67"/>
      <c r="C1406" s="53"/>
      <c r="E1406" s="77"/>
      <c r="F1406" s="77"/>
      <c r="G1406" s="77"/>
      <c r="H1406" s="77"/>
      <c r="I1406" s="77"/>
      <c r="J1406" s="77"/>
      <c r="K1406" s="77"/>
    </row>
    <row r="1407" spans="1:11">
      <c r="A1407" s="52"/>
      <c r="B1407" s="67"/>
      <c r="C1407" s="53"/>
      <c r="E1407" s="77"/>
      <c r="F1407" s="77"/>
      <c r="G1407" s="77"/>
      <c r="H1407" s="77"/>
      <c r="I1407" s="77"/>
      <c r="J1407" s="77"/>
      <c r="K1407" s="77"/>
    </row>
    <row r="1408" spans="1:11">
      <c r="A1408" s="52"/>
      <c r="B1408" s="67"/>
      <c r="C1408" s="53"/>
      <c r="E1408" s="77"/>
      <c r="F1408" s="77"/>
      <c r="G1408" s="77"/>
      <c r="H1408" s="77"/>
      <c r="I1408" s="77"/>
      <c r="J1408" s="77"/>
      <c r="K1408" s="77"/>
    </row>
    <row r="1409" spans="1:11">
      <c r="A1409" s="52"/>
      <c r="B1409" s="67"/>
      <c r="C1409" s="53"/>
      <c r="E1409" s="77"/>
      <c r="F1409" s="77"/>
      <c r="G1409" s="77"/>
      <c r="H1409" s="77"/>
      <c r="I1409" s="77"/>
      <c r="J1409" s="77"/>
      <c r="K1409" s="77"/>
    </row>
    <row r="1410" spans="1:11">
      <c r="A1410" s="52"/>
      <c r="B1410" s="67"/>
      <c r="C1410" s="53"/>
      <c r="E1410" s="77"/>
      <c r="F1410" s="77"/>
      <c r="G1410" s="77"/>
      <c r="H1410" s="77"/>
      <c r="I1410" s="77"/>
      <c r="J1410" s="77"/>
      <c r="K1410" s="77"/>
    </row>
    <row r="1411" spans="1:11">
      <c r="A1411" s="52"/>
      <c r="B1411" s="67"/>
      <c r="C1411" s="53"/>
      <c r="E1411" s="77"/>
      <c r="F1411" s="77"/>
      <c r="G1411" s="77"/>
      <c r="H1411" s="77"/>
      <c r="I1411" s="77"/>
      <c r="J1411" s="77"/>
      <c r="K1411" s="77"/>
    </row>
    <row r="1412" spans="1:11">
      <c r="A1412" s="52"/>
      <c r="B1412" s="67"/>
      <c r="C1412" s="53"/>
      <c r="E1412" s="77"/>
      <c r="F1412" s="77"/>
      <c r="G1412" s="77"/>
      <c r="H1412" s="77"/>
      <c r="I1412" s="77"/>
      <c r="J1412" s="77"/>
      <c r="K1412" s="77"/>
    </row>
    <row r="1413" spans="1:11">
      <c r="A1413" s="52"/>
      <c r="B1413" s="67"/>
      <c r="C1413" s="53"/>
      <c r="E1413" s="77"/>
      <c r="F1413" s="77"/>
      <c r="G1413" s="77"/>
      <c r="H1413" s="77"/>
      <c r="I1413" s="77"/>
      <c r="J1413" s="77"/>
      <c r="K1413" s="77"/>
    </row>
    <row r="1414" spans="1:11">
      <c r="A1414" s="52"/>
      <c r="B1414" s="67"/>
      <c r="C1414" s="53"/>
      <c r="E1414" s="77"/>
      <c r="F1414" s="77"/>
      <c r="G1414" s="77"/>
      <c r="H1414" s="77"/>
      <c r="I1414" s="77"/>
      <c r="J1414" s="77"/>
      <c r="K1414" s="77"/>
    </row>
    <row r="1415" spans="1:11">
      <c r="A1415" s="52"/>
      <c r="B1415" s="67"/>
      <c r="C1415" s="53"/>
      <c r="E1415" s="77"/>
      <c r="F1415" s="77"/>
      <c r="G1415" s="77"/>
      <c r="H1415" s="77"/>
      <c r="I1415" s="77"/>
      <c r="J1415" s="77"/>
      <c r="K1415" s="77"/>
    </row>
    <row r="1416" spans="1:11">
      <c r="A1416" s="52"/>
      <c r="B1416" s="67"/>
      <c r="C1416" s="53"/>
      <c r="E1416" s="77"/>
      <c r="F1416" s="77"/>
      <c r="G1416" s="77"/>
      <c r="H1416" s="77"/>
      <c r="I1416" s="77"/>
      <c r="J1416" s="77"/>
      <c r="K1416" s="77"/>
    </row>
    <row r="1417" spans="1:11">
      <c r="A1417" s="52"/>
      <c r="B1417" s="67"/>
      <c r="C1417" s="53"/>
      <c r="E1417" s="77"/>
      <c r="F1417" s="77"/>
      <c r="G1417" s="77"/>
      <c r="H1417" s="77"/>
      <c r="I1417" s="77"/>
      <c r="J1417" s="77"/>
      <c r="K1417" s="77"/>
    </row>
    <row r="1418" spans="1:11">
      <c r="A1418" s="52"/>
      <c r="B1418" s="67"/>
      <c r="C1418" s="53"/>
      <c r="E1418" s="77"/>
      <c r="F1418" s="77"/>
      <c r="G1418" s="77"/>
      <c r="H1418" s="77"/>
      <c r="I1418" s="77"/>
      <c r="J1418" s="77"/>
      <c r="K1418" s="77"/>
    </row>
    <row r="1419" spans="1:11">
      <c r="A1419" s="52"/>
      <c r="B1419" s="67"/>
      <c r="C1419" s="53"/>
      <c r="E1419" s="77"/>
      <c r="F1419" s="77"/>
      <c r="G1419" s="77"/>
      <c r="H1419" s="77"/>
      <c r="I1419" s="77"/>
      <c r="J1419" s="77"/>
      <c r="K1419" s="77"/>
    </row>
    <row r="1420" spans="1:11">
      <c r="A1420" s="52"/>
      <c r="B1420" s="67"/>
      <c r="C1420" s="53"/>
      <c r="E1420" s="77"/>
      <c r="F1420" s="77"/>
      <c r="G1420" s="77"/>
      <c r="H1420" s="77"/>
      <c r="I1420" s="77"/>
      <c r="J1420" s="77"/>
      <c r="K1420" s="77"/>
    </row>
    <row r="1421" spans="1:11">
      <c r="A1421" s="52"/>
      <c r="B1421" s="67"/>
      <c r="C1421" s="53"/>
      <c r="E1421" s="77"/>
      <c r="F1421" s="77"/>
      <c r="G1421" s="77"/>
      <c r="H1421" s="77"/>
      <c r="I1421" s="77"/>
      <c r="J1421" s="77"/>
      <c r="K1421" s="77"/>
    </row>
    <row r="1422" spans="1:11">
      <c r="A1422" s="52"/>
      <c r="B1422" s="67"/>
      <c r="C1422" s="53"/>
      <c r="E1422" s="77"/>
      <c r="F1422" s="77"/>
      <c r="G1422" s="77"/>
      <c r="H1422" s="77"/>
      <c r="I1422" s="77"/>
      <c r="J1422" s="77"/>
      <c r="K1422" s="77"/>
    </row>
    <row r="1423" spans="1:11">
      <c r="A1423" s="52"/>
      <c r="B1423" s="67"/>
      <c r="C1423" s="53"/>
      <c r="E1423" s="77"/>
      <c r="F1423" s="77"/>
      <c r="G1423" s="77"/>
      <c r="H1423" s="77"/>
      <c r="I1423" s="77"/>
      <c r="J1423" s="77"/>
      <c r="K1423" s="77"/>
    </row>
    <row r="1424" spans="1:11">
      <c r="A1424" s="52"/>
      <c r="B1424" s="67"/>
      <c r="C1424" s="53"/>
      <c r="E1424" s="77"/>
      <c r="F1424" s="77"/>
      <c r="G1424" s="77"/>
      <c r="H1424" s="77"/>
      <c r="I1424" s="77"/>
      <c r="J1424" s="77"/>
      <c r="K1424" s="77"/>
    </row>
    <row r="1425" spans="1:11">
      <c r="A1425" s="52"/>
      <c r="B1425" s="67"/>
      <c r="C1425" s="53"/>
      <c r="E1425" s="77"/>
      <c r="F1425" s="77"/>
      <c r="G1425" s="77"/>
      <c r="H1425" s="77"/>
      <c r="I1425" s="77"/>
      <c r="J1425" s="77"/>
      <c r="K1425" s="77"/>
    </row>
    <row r="1426" spans="1:11">
      <c r="A1426" s="52"/>
      <c r="B1426" s="67"/>
      <c r="C1426" s="53"/>
      <c r="E1426" s="77"/>
      <c r="F1426" s="77"/>
      <c r="G1426" s="77"/>
      <c r="H1426" s="77"/>
      <c r="I1426" s="77"/>
      <c r="J1426" s="77"/>
      <c r="K1426" s="77"/>
    </row>
    <row r="1427" spans="1:11">
      <c r="A1427" s="52"/>
      <c r="B1427" s="67"/>
      <c r="C1427" s="53"/>
      <c r="E1427" s="77"/>
      <c r="F1427" s="77"/>
      <c r="G1427" s="77"/>
      <c r="H1427" s="77"/>
      <c r="I1427" s="77"/>
      <c r="J1427" s="77"/>
      <c r="K1427" s="77"/>
    </row>
    <row r="1428" spans="1:11">
      <c r="A1428" s="52"/>
      <c r="B1428" s="67"/>
      <c r="C1428" s="53"/>
      <c r="E1428" s="77"/>
      <c r="F1428" s="77"/>
      <c r="G1428" s="77"/>
      <c r="H1428" s="77"/>
      <c r="I1428" s="77"/>
      <c r="J1428" s="77"/>
      <c r="K1428" s="77"/>
    </row>
    <row r="1429" spans="1:11">
      <c r="A1429" s="52"/>
      <c r="B1429" s="67"/>
      <c r="C1429" s="53"/>
      <c r="E1429" s="77"/>
      <c r="F1429" s="77"/>
      <c r="G1429" s="77"/>
      <c r="H1429" s="77"/>
      <c r="I1429" s="77"/>
      <c r="J1429" s="77"/>
      <c r="K1429" s="77"/>
    </row>
    <row r="1430" spans="1:11">
      <c r="A1430" s="52"/>
      <c r="B1430" s="67"/>
      <c r="C1430" s="53"/>
      <c r="E1430" s="77"/>
      <c r="F1430" s="77"/>
      <c r="G1430" s="77"/>
      <c r="H1430" s="77"/>
      <c r="I1430" s="77"/>
      <c r="J1430" s="77"/>
      <c r="K1430" s="77"/>
    </row>
    <row r="1431" spans="1:11">
      <c r="A1431" s="52"/>
      <c r="B1431" s="67"/>
      <c r="C1431" s="53"/>
      <c r="E1431" s="77"/>
      <c r="F1431" s="77"/>
      <c r="G1431" s="77"/>
      <c r="H1431" s="77"/>
      <c r="I1431" s="77"/>
      <c r="J1431" s="77"/>
      <c r="K1431" s="77"/>
    </row>
    <row r="1432" spans="1:11">
      <c r="A1432" s="52"/>
      <c r="B1432" s="67"/>
      <c r="C1432" s="53"/>
      <c r="E1432" s="77"/>
      <c r="F1432" s="77"/>
      <c r="G1432" s="77"/>
      <c r="H1432" s="77"/>
      <c r="I1432" s="77"/>
      <c r="J1432" s="77"/>
      <c r="K1432" s="77"/>
    </row>
    <row r="1433" spans="1:11">
      <c r="A1433" s="52"/>
      <c r="B1433" s="67"/>
      <c r="C1433" s="53"/>
      <c r="E1433" s="77"/>
      <c r="F1433" s="77"/>
      <c r="G1433" s="77"/>
      <c r="H1433" s="77"/>
      <c r="I1433" s="77"/>
      <c r="J1433" s="77"/>
      <c r="K1433" s="77"/>
    </row>
    <row r="1434" spans="1:11">
      <c r="A1434" s="52"/>
      <c r="B1434" s="67"/>
      <c r="C1434" s="53"/>
      <c r="E1434" s="77"/>
      <c r="F1434" s="77"/>
      <c r="G1434" s="77"/>
      <c r="H1434" s="77"/>
      <c r="I1434" s="77"/>
      <c r="J1434" s="77"/>
      <c r="K1434" s="77"/>
    </row>
    <row r="1435" spans="1:11">
      <c r="A1435" s="52"/>
      <c r="B1435" s="67"/>
      <c r="C1435" s="53"/>
      <c r="E1435" s="77"/>
      <c r="F1435" s="77"/>
      <c r="G1435" s="77"/>
      <c r="H1435" s="77"/>
      <c r="I1435" s="77"/>
      <c r="J1435" s="77"/>
      <c r="K1435" s="77"/>
    </row>
    <row r="1436" spans="1:11">
      <c r="A1436" s="52"/>
      <c r="B1436" s="67"/>
      <c r="C1436" s="53"/>
      <c r="E1436" s="77"/>
      <c r="F1436" s="77"/>
      <c r="G1436" s="77"/>
      <c r="H1436" s="77"/>
      <c r="I1436" s="77"/>
      <c r="J1436" s="77"/>
      <c r="K1436" s="77"/>
    </row>
    <row r="1437" spans="1:11">
      <c r="A1437" s="52"/>
      <c r="B1437" s="67"/>
      <c r="C1437" s="53"/>
      <c r="E1437" s="77"/>
      <c r="F1437" s="77"/>
      <c r="G1437" s="77"/>
      <c r="H1437" s="77"/>
      <c r="I1437" s="77"/>
      <c r="J1437" s="77"/>
      <c r="K1437" s="77"/>
    </row>
    <row r="1438" spans="1:11">
      <c r="A1438" s="52"/>
      <c r="B1438" s="67"/>
      <c r="C1438" s="53"/>
      <c r="E1438" s="77"/>
      <c r="F1438" s="77"/>
      <c r="G1438" s="77"/>
      <c r="H1438" s="77"/>
      <c r="I1438" s="77"/>
      <c r="J1438" s="77"/>
      <c r="K1438" s="77"/>
    </row>
    <row r="1439" spans="1:11">
      <c r="A1439" s="52"/>
      <c r="B1439" s="67"/>
      <c r="C1439" s="53"/>
      <c r="E1439" s="77"/>
      <c r="F1439" s="77"/>
      <c r="G1439" s="77"/>
      <c r="H1439" s="77"/>
      <c r="I1439" s="77"/>
      <c r="J1439" s="77"/>
      <c r="K1439" s="77"/>
    </row>
    <row r="1440" spans="1:11">
      <c r="A1440" s="52"/>
      <c r="B1440" s="67"/>
      <c r="C1440" s="53"/>
      <c r="E1440" s="77"/>
      <c r="F1440" s="77"/>
      <c r="G1440" s="77"/>
      <c r="H1440" s="77"/>
      <c r="I1440" s="77"/>
      <c r="J1440" s="77"/>
      <c r="K1440" s="77"/>
    </row>
    <row r="1441" spans="1:11">
      <c r="A1441" s="52"/>
      <c r="B1441" s="67"/>
      <c r="C1441" s="53"/>
      <c r="E1441" s="77"/>
      <c r="F1441" s="77"/>
      <c r="G1441" s="77"/>
      <c r="H1441" s="77"/>
      <c r="I1441" s="77"/>
      <c r="J1441" s="77"/>
      <c r="K1441" s="77"/>
    </row>
    <row r="1442" spans="1:11">
      <c r="A1442" s="52"/>
      <c r="B1442" s="67"/>
      <c r="C1442" s="53"/>
      <c r="E1442" s="77"/>
      <c r="F1442" s="77"/>
      <c r="G1442" s="77"/>
      <c r="H1442" s="77"/>
      <c r="I1442" s="77"/>
      <c r="J1442" s="77"/>
      <c r="K1442" s="77"/>
    </row>
    <row r="1443" spans="1:11">
      <c r="A1443" s="52"/>
      <c r="B1443" s="67"/>
      <c r="C1443" s="53"/>
      <c r="E1443" s="77"/>
      <c r="F1443" s="77"/>
      <c r="G1443" s="77"/>
      <c r="H1443" s="77"/>
      <c r="I1443" s="77"/>
      <c r="J1443" s="77"/>
      <c r="K1443" s="77"/>
    </row>
    <row r="1444" spans="1:11">
      <c r="A1444" s="52"/>
      <c r="B1444" s="67"/>
      <c r="C1444" s="53"/>
      <c r="E1444" s="77"/>
      <c r="F1444" s="77"/>
      <c r="G1444" s="77"/>
      <c r="H1444" s="77"/>
      <c r="I1444" s="77"/>
      <c r="J1444" s="77"/>
      <c r="K1444" s="77"/>
    </row>
    <row r="1445" spans="1:11">
      <c r="A1445" s="52"/>
      <c r="B1445" s="67"/>
      <c r="C1445" s="53"/>
      <c r="E1445" s="77"/>
      <c r="F1445" s="77"/>
      <c r="G1445" s="77"/>
      <c r="H1445" s="77"/>
      <c r="I1445" s="77"/>
      <c r="J1445" s="77"/>
      <c r="K1445" s="77"/>
    </row>
    <row r="1446" spans="1:11">
      <c r="A1446" s="52"/>
      <c r="B1446" s="67"/>
      <c r="C1446" s="53"/>
      <c r="E1446" s="77"/>
      <c r="F1446" s="77"/>
      <c r="G1446" s="77"/>
      <c r="H1446" s="77"/>
      <c r="I1446" s="77"/>
      <c r="J1446" s="77"/>
      <c r="K1446" s="77"/>
    </row>
    <row r="1447" spans="1:11">
      <c r="A1447" s="52"/>
      <c r="B1447" s="67"/>
      <c r="C1447" s="53"/>
      <c r="E1447" s="77"/>
      <c r="F1447" s="77"/>
      <c r="G1447" s="77"/>
      <c r="H1447" s="77"/>
      <c r="I1447" s="77"/>
      <c r="J1447" s="77"/>
      <c r="K1447" s="77"/>
    </row>
    <row r="1448" spans="1:11">
      <c r="A1448" s="52"/>
      <c r="B1448" s="67"/>
      <c r="C1448" s="53"/>
      <c r="E1448" s="77"/>
      <c r="F1448" s="77"/>
      <c r="G1448" s="77"/>
      <c r="H1448" s="77"/>
      <c r="I1448" s="77"/>
      <c r="J1448" s="77"/>
      <c r="K1448" s="77"/>
    </row>
    <row r="1449" spans="1:11">
      <c r="A1449" s="52"/>
      <c r="B1449" s="67"/>
      <c r="C1449" s="53"/>
      <c r="E1449" s="77"/>
      <c r="F1449" s="77"/>
      <c r="G1449" s="77"/>
      <c r="H1449" s="77"/>
      <c r="I1449" s="77"/>
      <c r="J1449" s="77"/>
      <c r="K1449" s="77"/>
    </row>
    <row r="1450" spans="1:11">
      <c r="A1450" s="52"/>
      <c r="B1450" s="67"/>
      <c r="C1450" s="53"/>
      <c r="E1450" s="77"/>
      <c r="F1450" s="77"/>
      <c r="G1450" s="77"/>
      <c r="H1450" s="77"/>
      <c r="I1450" s="77"/>
      <c r="J1450" s="77"/>
      <c r="K1450" s="77"/>
    </row>
    <row r="1451" spans="1:11">
      <c r="A1451" s="52"/>
      <c r="B1451" s="67"/>
      <c r="C1451" s="53"/>
      <c r="E1451" s="77"/>
      <c r="F1451" s="77"/>
      <c r="G1451" s="77"/>
      <c r="H1451" s="77"/>
      <c r="I1451" s="77"/>
      <c r="J1451" s="77"/>
      <c r="K1451" s="77"/>
    </row>
    <row r="1452" spans="1:11">
      <c r="A1452" s="52"/>
      <c r="B1452" s="67"/>
      <c r="C1452" s="53"/>
      <c r="E1452" s="77"/>
      <c r="F1452" s="77"/>
      <c r="G1452" s="77"/>
      <c r="H1452" s="77"/>
      <c r="I1452" s="77"/>
      <c r="J1452" s="77"/>
      <c r="K1452" s="77"/>
    </row>
    <row r="1453" spans="1:11">
      <c r="A1453" s="52"/>
      <c r="B1453" s="67"/>
      <c r="C1453" s="53"/>
      <c r="E1453" s="77"/>
      <c r="F1453" s="77"/>
      <c r="G1453" s="77"/>
      <c r="H1453" s="77"/>
      <c r="I1453" s="77"/>
      <c r="J1453" s="77"/>
      <c r="K1453" s="77"/>
    </row>
    <row r="1454" spans="1:11">
      <c r="A1454" s="52"/>
      <c r="B1454" s="67"/>
      <c r="C1454" s="53"/>
      <c r="E1454" s="77"/>
      <c r="F1454" s="77"/>
      <c r="G1454" s="77"/>
      <c r="H1454" s="77"/>
      <c r="I1454" s="77"/>
      <c r="J1454" s="77"/>
      <c r="K1454" s="77"/>
    </row>
    <row r="1455" spans="1:11">
      <c r="A1455" s="52"/>
      <c r="B1455" s="67"/>
      <c r="C1455" s="53"/>
      <c r="E1455" s="77"/>
      <c r="F1455" s="77"/>
      <c r="G1455" s="77"/>
      <c r="H1455" s="77"/>
      <c r="I1455" s="77"/>
      <c r="J1455" s="77"/>
      <c r="K1455" s="77"/>
    </row>
    <row r="1456" spans="1:11">
      <c r="A1456" s="52"/>
      <c r="B1456" s="67"/>
      <c r="C1456" s="53"/>
      <c r="E1456" s="77"/>
      <c r="F1456" s="77"/>
      <c r="G1456" s="77"/>
      <c r="H1456" s="77"/>
      <c r="I1456" s="77"/>
      <c r="J1456" s="77"/>
      <c r="K1456" s="77"/>
    </row>
    <row r="1457" spans="1:11">
      <c r="A1457" s="52"/>
      <c r="B1457" s="67"/>
      <c r="C1457" s="53"/>
      <c r="E1457" s="77"/>
      <c r="F1457" s="77"/>
      <c r="G1457" s="77"/>
      <c r="H1457" s="77"/>
      <c r="I1457" s="77"/>
      <c r="J1457" s="77"/>
      <c r="K1457" s="77"/>
    </row>
    <row r="1458" spans="1:11">
      <c r="A1458" s="52"/>
      <c r="B1458" s="67"/>
      <c r="C1458" s="53"/>
      <c r="E1458" s="77"/>
      <c r="F1458" s="77"/>
      <c r="G1458" s="77"/>
      <c r="H1458" s="77"/>
      <c r="I1458" s="77"/>
      <c r="J1458" s="77"/>
      <c r="K1458" s="77"/>
    </row>
    <row r="1459" spans="1:11">
      <c r="A1459" s="52"/>
      <c r="B1459" s="67"/>
      <c r="C1459" s="53"/>
      <c r="E1459" s="77"/>
      <c r="F1459" s="77"/>
      <c r="G1459" s="77"/>
      <c r="H1459" s="77"/>
      <c r="I1459" s="77"/>
      <c r="J1459" s="77"/>
      <c r="K1459" s="77"/>
    </row>
    <row r="1460" spans="1:11">
      <c r="A1460" s="52"/>
      <c r="B1460" s="67"/>
      <c r="C1460" s="53"/>
      <c r="E1460" s="77"/>
      <c r="F1460" s="77"/>
      <c r="G1460" s="77"/>
      <c r="H1460" s="77"/>
      <c r="I1460" s="77"/>
      <c r="J1460" s="77"/>
      <c r="K1460" s="77"/>
    </row>
    <row r="1461" spans="1:11">
      <c r="A1461" s="52"/>
      <c r="B1461" s="67"/>
      <c r="C1461" s="53"/>
      <c r="E1461" s="77"/>
      <c r="F1461" s="77"/>
      <c r="G1461" s="77"/>
      <c r="H1461" s="77"/>
      <c r="I1461" s="77"/>
      <c r="J1461" s="77"/>
      <c r="K1461" s="77"/>
    </row>
    <row r="1462" spans="1:11">
      <c r="A1462" s="52"/>
      <c r="B1462" s="67"/>
      <c r="C1462" s="53"/>
      <c r="E1462" s="77"/>
      <c r="F1462" s="77"/>
      <c r="G1462" s="77"/>
      <c r="H1462" s="77"/>
      <c r="I1462" s="77"/>
      <c r="J1462" s="77"/>
      <c r="K1462" s="77"/>
    </row>
    <row r="1463" spans="1:11">
      <c r="A1463" s="52"/>
      <c r="B1463" s="67"/>
      <c r="C1463" s="53"/>
      <c r="E1463" s="77"/>
      <c r="F1463" s="77"/>
      <c r="G1463" s="77"/>
      <c r="H1463" s="77"/>
      <c r="I1463" s="77"/>
      <c r="J1463" s="77"/>
      <c r="K1463" s="77"/>
    </row>
    <row r="1464" spans="1:11">
      <c r="A1464" s="52"/>
      <c r="B1464" s="67"/>
      <c r="C1464" s="53"/>
      <c r="E1464" s="77"/>
      <c r="F1464" s="77"/>
      <c r="G1464" s="77"/>
      <c r="H1464" s="77"/>
      <c r="I1464" s="77"/>
      <c r="J1464" s="77"/>
      <c r="K1464" s="77"/>
    </row>
    <row r="1465" spans="1:11">
      <c r="A1465" s="52"/>
      <c r="B1465" s="67"/>
      <c r="C1465" s="53"/>
      <c r="E1465" s="77"/>
      <c r="F1465" s="77"/>
      <c r="G1465" s="77"/>
      <c r="H1465" s="77"/>
      <c r="I1465" s="77"/>
      <c r="J1465" s="77"/>
      <c r="K1465" s="77"/>
    </row>
    <row r="1466" spans="1:11">
      <c r="A1466" s="52"/>
      <c r="B1466" s="67"/>
      <c r="C1466" s="53"/>
      <c r="E1466" s="77"/>
      <c r="F1466" s="77"/>
      <c r="G1466" s="77"/>
      <c r="H1466" s="77"/>
      <c r="I1466" s="77"/>
      <c r="J1466" s="77"/>
      <c r="K1466" s="77"/>
    </row>
    <row r="1467" spans="1:11">
      <c r="A1467" s="52"/>
      <c r="B1467" s="67"/>
      <c r="C1467" s="53"/>
      <c r="E1467" s="77"/>
      <c r="F1467" s="77"/>
      <c r="G1467" s="77"/>
      <c r="H1467" s="77"/>
      <c r="I1467" s="77"/>
      <c r="J1467" s="77"/>
      <c r="K1467" s="77"/>
    </row>
    <row r="1468" spans="1:11">
      <c r="A1468" s="52"/>
      <c r="B1468" s="67"/>
      <c r="C1468" s="53"/>
      <c r="E1468" s="77"/>
      <c r="F1468" s="77"/>
      <c r="G1468" s="77"/>
      <c r="H1468" s="77"/>
      <c r="I1468" s="77"/>
      <c r="J1468" s="77"/>
      <c r="K1468" s="77"/>
    </row>
    <row r="1469" spans="1:11">
      <c r="A1469" s="52"/>
      <c r="B1469" s="67"/>
      <c r="C1469" s="53"/>
      <c r="E1469" s="77"/>
      <c r="F1469" s="77"/>
      <c r="G1469" s="77"/>
      <c r="H1469" s="77"/>
      <c r="I1469" s="77"/>
      <c r="J1469" s="77"/>
      <c r="K1469" s="77"/>
    </row>
    <row r="1470" spans="1:11">
      <c r="A1470" s="52"/>
      <c r="B1470" s="67"/>
      <c r="C1470" s="53"/>
      <c r="E1470" s="77"/>
      <c r="F1470" s="77"/>
      <c r="G1470" s="77"/>
      <c r="H1470" s="77"/>
      <c r="I1470" s="77"/>
      <c r="J1470" s="77"/>
      <c r="K1470" s="77"/>
    </row>
    <row r="1471" spans="1:11">
      <c r="A1471" s="52"/>
      <c r="B1471" s="67"/>
      <c r="C1471" s="53"/>
      <c r="E1471" s="77"/>
      <c r="F1471" s="77"/>
      <c r="G1471" s="77"/>
      <c r="H1471" s="77"/>
      <c r="I1471" s="77"/>
      <c r="J1471" s="77"/>
      <c r="K1471" s="77"/>
    </row>
    <row r="1472" spans="1:11">
      <c r="A1472" s="52"/>
      <c r="B1472" s="67"/>
      <c r="C1472" s="53"/>
      <c r="E1472" s="77"/>
      <c r="F1472" s="77"/>
      <c r="G1472" s="77"/>
      <c r="H1472" s="77"/>
      <c r="I1472" s="77"/>
      <c r="J1472" s="77"/>
      <c r="K1472" s="77"/>
    </row>
    <row r="1473" spans="1:11">
      <c r="A1473" s="52"/>
      <c r="B1473" s="67"/>
      <c r="C1473" s="53"/>
      <c r="E1473" s="77"/>
      <c r="F1473" s="77"/>
      <c r="G1473" s="77"/>
      <c r="H1473" s="77"/>
      <c r="I1473" s="77"/>
      <c r="J1473" s="77"/>
      <c r="K1473" s="77"/>
    </row>
    <row r="1474" spans="1:11">
      <c r="A1474" s="52"/>
      <c r="B1474" s="67"/>
      <c r="C1474" s="53"/>
      <c r="E1474" s="77"/>
      <c r="F1474" s="77"/>
      <c r="G1474" s="77"/>
      <c r="H1474" s="77"/>
      <c r="I1474" s="77"/>
      <c r="J1474" s="77"/>
      <c r="K1474" s="77"/>
    </row>
    <row r="1475" spans="1:11">
      <c r="A1475" s="52"/>
      <c r="B1475" s="67"/>
      <c r="C1475" s="53"/>
      <c r="E1475" s="77"/>
      <c r="F1475" s="77"/>
      <c r="G1475" s="77"/>
      <c r="H1475" s="77"/>
      <c r="I1475" s="77"/>
      <c r="J1475" s="77"/>
      <c r="K1475" s="77"/>
    </row>
    <row r="1476" spans="1:11">
      <c r="A1476" s="52"/>
      <c r="B1476" s="67"/>
      <c r="C1476" s="53"/>
      <c r="E1476" s="77"/>
      <c r="F1476" s="77"/>
      <c r="G1476" s="77"/>
      <c r="H1476" s="77"/>
      <c r="I1476" s="77"/>
      <c r="J1476" s="77"/>
      <c r="K1476" s="77"/>
    </row>
    <row r="1477" spans="1:11">
      <c r="A1477" s="52"/>
      <c r="B1477" s="67"/>
      <c r="C1477" s="53"/>
      <c r="E1477" s="77"/>
      <c r="F1477" s="77"/>
      <c r="G1477" s="77"/>
      <c r="H1477" s="77"/>
      <c r="I1477" s="77"/>
      <c r="J1477" s="77"/>
      <c r="K1477" s="77"/>
    </row>
    <row r="1478" spans="1:11">
      <c r="A1478" s="52"/>
      <c r="B1478" s="67"/>
      <c r="C1478" s="53"/>
      <c r="E1478" s="77"/>
      <c r="F1478" s="77"/>
      <c r="G1478" s="77"/>
      <c r="H1478" s="77"/>
      <c r="I1478" s="77"/>
      <c r="J1478" s="77"/>
      <c r="K1478" s="77"/>
    </row>
    <row r="1479" spans="1:11">
      <c r="A1479" s="52"/>
      <c r="B1479" s="67"/>
      <c r="C1479" s="53"/>
      <c r="E1479" s="77"/>
      <c r="F1479" s="77"/>
      <c r="G1479" s="77"/>
      <c r="H1479" s="77"/>
      <c r="I1479" s="77"/>
      <c r="J1479" s="77"/>
      <c r="K1479" s="77"/>
    </row>
    <row r="1480" spans="1:11">
      <c r="A1480" s="52"/>
      <c r="B1480" s="67"/>
      <c r="C1480" s="53"/>
      <c r="E1480" s="77"/>
      <c r="F1480" s="77"/>
      <c r="G1480" s="77"/>
      <c r="H1480" s="77"/>
      <c r="I1480" s="77"/>
      <c r="J1480" s="77"/>
      <c r="K1480" s="77"/>
    </row>
    <row r="1481" spans="1:11">
      <c r="A1481" s="52"/>
      <c r="B1481" s="67"/>
      <c r="C1481" s="53"/>
      <c r="E1481" s="77"/>
      <c r="F1481" s="77"/>
      <c r="G1481" s="77"/>
      <c r="H1481" s="77"/>
      <c r="I1481" s="77"/>
      <c r="J1481" s="77"/>
      <c r="K1481" s="77"/>
    </row>
    <row r="1482" spans="1:11">
      <c r="A1482" s="52"/>
      <c r="B1482" s="67"/>
      <c r="C1482" s="53"/>
      <c r="E1482" s="77"/>
      <c r="F1482" s="77"/>
      <c r="G1482" s="77"/>
      <c r="H1482" s="77"/>
      <c r="I1482" s="77"/>
      <c r="J1482" s="77"/>
      <c r="K1482" s="77"/>
    </row>
    <row r="1483" spans="1:11">
      <c r="A1483" s="52"/>
      <c r="B1483" s="67"/>
      <c r="C1483" s="53"/>
      <c r="E1483" s="77"/>
      <c r="F1483" s="77"/>
      <c r="G1483" s="77"/>
      <c r="H1483" s="77"/>
      <c r="I1483" s="77"/>
      <c r="J1483" s="77"/>
      <c r="K1483" s="77"/>
    </row>
    <row r="1484" spans="1:11">
      <c r="A1484" s="52"/>
      <c r="B1484" s="67"/>
      <c r="C1484" s="53"/>
      <c r="E1484" s="77"/>
      <c r="F1484" s="77"/>
      <c r="G1484" s="77"/>
      <c r="H1484" s="77"/>
      <c r="I1484" s="77"/>
      <c r="J1484" s="77"/>
      <c r="K1484" s="77"/>
    </row>
    <row r="1485" spans="1:11">
      <c r="A1485" s="52"/>
      <c r="B1485" s="67"/>
      <c r="C1485" s="53"/>
      <c r="E1485" s="77"/>
      <c r="F1485" s="77"/>
      <c r="G1485" s="77"/>
      <c r="H1485" s="77"/>
      <c r="I1485" s="77"/>
      <c r="J1485" s="77"/>
      <c r="K1485" s="77"/>
    </row>
    <row r="1486" spans="1:11">
      <c r="A1486" s="52"/>
      <c r="B1486" s="67"/>
      <c r="C1486" s="53"/>
      <c r="E1486" s="77"/>
      <c r="F1486" s="77"/>
      <c r="G1486" s="77"/>
      <c r="H1486" s="77"/>
      <c r="I1486" s="77"/>
      <c r="J1486" s="77"/>
      <c r="K1486" s="77"/>
    </row>
    <row r="1487" spans="1:11">
      <c r="A1487" s="52"/>
      <c r="B1487" s="67"/>
      <c r="C1487" s="53"/>
      <c r="E1487" s="77"/>
      <c r="F1487" s="77"/>
      <c r="G1487" s="77"/>
      <c r="H1487" s="77"/>
      <c r="I1487" s="77"/>
      <c r="J1487" s="77"/>
      <c r="K1487" s="77"/>
    </row>
    <row r="1488" spans="1:11">
      <c r="A1488" s="52"/>
      <c r="B1488" s="67"/>
      <c r="C1488" s="53"/>
      <c r="E1488" s="77"/>
      <c r="F1488" s="77"/>
      <c r="G1488" s="77"/>
      <c r="H1488" s="77"/>
      <c r="I1488" s="77"/>
      <c r="J1488" s="77"/>
      <c r="K1488" s="77"/>
    </row>
    <row r="1489" spans="1:11">
      <c r="A1489" s="52"/>
      <c r="B1489" s="67"/>
      <c r="C1489" s="53"/>
      <c r="E1489" s="77"/>
      <c r="F1489" s="77"/>
      <c r="G1489" s="77"/>
      <c r="H1489" s="77"/>
      <c r="I1489" s="77"/>
      <c r="J1489" s="77"/>
      <c r="K1489" s="77"/>
    </row>
    <row r="1490" spans="1:11">
      <c r="A1490" s="52"/>
      <c r="B1490" s="67"/>
      <c r="C1490" s="53"/>
      <c r="E1490" s="77"/>
      <c r="F1490" s="77"/>
      <c r="G1490" s="77"/>
      <c r="H1490" s="77"/>
      <c r="I1490" s="77"/>
      <c r="J1490" s="77"/>
      <c r="K1490" s="77"/>
    </row>
    <row r="1491" spans="1:11">
      <c r="A1491" s="52"/>
      <c r="B1491" s="67"/>
      <c r="C1491" s="53"/>
      <c r="E1491" s="77"/>
      <c r="F1491" s="77"/>
      <c r="G1491" s="77"/>
      <c r="H1491" s="77"/>
      <c r="I1491" s="77"/>
      <c r="J1491" s="77"/>
      <c r="K1491" s="77"/>
    </row>
    <row r="1492" spans="1:11">
      <c r="A1492" s="52"/>
      <c r="B1492" s="67"/>
      <c r="C1492" s="53"/>
      <c r="E1492" s="77"/>
      <c r="F1492" s="77"/>
      <c r="G1492" s="77"/>
      <c r="H1492" s="77"/>
      <c r="I1492" s="77"/>
      <c r="J1492" s="77"/>
      <c r="K1492" s="77"/>
    </row>
    <row r="1493" spans="1:11">
      <c r="A1493" s="52"/>
      <c r="B1493" s="67"/>
      <c r="C1493" s="53"/>
      <c r="E1493" s="77"/>
      <c r="F1493" s="77"/>
      <c r="G1493" s="77"/>
      <c r="H1493" s="77"/>
      <c r="I1493" s="77"/>
      <c r="J1493" s="77"/>
      <c r="K1493" s="77"/>
    </row>
    <row r="1494" spans="1:11">
      <c r="A1494" s="52"/>
      <c r="B1494" s="67"/>
      <c r="C1494" s="53"/>
      <c r="E1494" s="77"/>
      <c r="F1494" s="77"/>
      <c r="G1494" s="77"/>
      <c r="H1494" s="77"/>
      <c r="I1494" s="77"/>
      <c r="J1494" s="77"/>
      <c r="K1494" s="77"/>
    </row>
    <row r="1495" spans="1:11">
      <c r="A1495" s="52"/>
      <c r="B1495" s="67"/>
      <c r="C1495" s="53"/>
      <c r="E1495" s="77"/>
      <c r="F1495" s="77"/>
      <c r="G1495" s="77"/>
      <c r="H1495" s="77"/>
      <c r="I1495" s="77"/>
      <c r="J1495" s="77"/>
      <c r="K1495" s="77"/>
    </row>
    <row r="1496" spans="1:11">
      <c r="A1496" s="52"/>
      <c r="B1496" s="67"/>
      <c r="C1496" s="53"/>
      <c r="E1496" s="77"/>
      <c r="F1496" s="77"/>
      <c r="G1496" s="77"/>
      <c r="H1496" s="77"/>
      <c r="I1496" s="77"/>
      <c r="J1496" s="77"/>
      <c r="K1496" s="77"/>
    </row>
    <row r="1497" spans="1:11">
      <c r="A1497" s="52"/>
      <c r="B1497" s="67"/>
      <c r="C1497" s="53"/>
      <c r="E1497" s="77"/>
      <c r="F1497" s="77"/>
      <c r="G1497" s="77"/>
      <c r="H1497" s="77"/>
      <c r="I1497" s="77"/>
      <c r="J1497" s="77"/>
      <c r="K1497" s="77"/>
    </row>
    <row r="1498" spans="1:11">
      <c r="A1498" s="52"/>
      <c r="B1498" s="67"/>
      <c r="C1498" s="53"/>
      <c r="E1498" s="77"/>
      <c r="F1498" s="77"/>
      <c r="G1498" s="77"/>
      <c r="H1498" s="77"/>
      <c r="I1498" s="77"/>
      <c r="J1498" s="77"/>
      <c r="K1498" s="77"/>
    </row>
    <row r="1499" spans="1:11">
      <c r="A1499" s="52"/>
      <c r="B1499" s="67"/>
      <c r="C1499" s="53"/>
      <c r="E1499" s="77"/>
      <c r="F1499" s="77"/>
      <c r="G1499" s="77"/>
      <c r="H1499" s="77"/>
      <c r="I1499" s="77"/>
      <c r="J1499" s="77"/>
      <c r="K1499" s="77"/>
    </row>
    <row r="1500" spans="1:11">
      <c r="A1500" s="52"/>
      <c r="B1500" s="67"/>
      <c r="C1500" s="53"/>
      <c r="E1500" s="77"/>
      <c r="F1500" s="77"/>
      <c r="G1500" s="77"/>
      <c r="H1500" s="77"/>
      <c r="I1500" s="77"/>
      <c r="J1500" s="77"/>
      <c r="K1500" s="77"/>
    </row>
    <row r="1501" spans="1:11">
      <c r="A1501" s="52"/>
      <c r="B1501" s="67"/>
      <c r="C1501" s="53"/>
      <c r="E1501" s="77"/>
      <c r="F1501" s="77"/>
      <c r="G1501" s="77"/>
      <c r="H1501" s="77"/>
      <c r="I1501" s="77"/>
      <c r="J1501" s="77"/>
      <c r="K1501" s="77"/>
    </row>
    <row r="1502" spans="1:11">
      <c r="A1502" s="52"/>
      <c r="B1502" s="67"/>
      <c r="C1502" s="53"/>
      <c r="E1502" s="77"/>
      <c r="F1502" s="77"/>
      <c r="G1502" s="77"/>
      <c r="H1502" s="77"/>
      <c r="I1502" s="77"/>
      <c r="J1502" s="77"/>
      <c r="K1502" s="77"/>
    </row>
    <row r="1503" spans="1:11">
      <c r="A1503" s="52"/>
      <c r="B1503" s="67"/>
      <c r="C1503" s="53"/>
      <c r="E1503" s="77"/>
      <c r="F1503" s="77"/>
      <c r="G1503" s="77"/>
      <c r="H1503" s="77"/>
      <c r="I1503" s="77"/>
      <c r="J1503" s="77"/>
      <c r="K1503" s="77"/>
    </row>
    <row r="1504" spans="1:11">
      <c r="A1504" s="52"/>
      <c r="B1504" s="67"/>
      <c r="C1504" s="53"/>
      <c r="E1504" s="77"/>
      <c r="F1504" s="77"/>
      <c r="G1504" s="77"/>
      <c r="H1504" s="77"/>
      <c r="I1504" s="77"/>
      <c r="J1504" s="77"/>
      <c r="K1504" s="77"/>
    </row>
    <row r="1505" spans="1:11">
      <c r="A1505" s="52"/>
      <c r="B1505" s="67"/>
      <c r="C1505" s="53"/>
      <c r="E1505" s="77"/>
      <c r="F1505" s="77"/>
      <c r="G1505" s="77"/>
      <c r="H1505" s="77"/>
      <c r="I1505" s="77"/>
      <c r="J1505" s="77"/>
      <c r="K1505" s="77"/>
    </row>
    <row r="1506" spans="1:11">
      <c r="A1506" s="52"/>
      <c r="B1506" s="67"/>
      <c r="C1506" s="53"/>
      <c r="E1506" s="77"/>
      <c r="F1506" s="77"/>
      <c r="G1506" s="77"/>
      <c r="H1506" s="77"/>
      <c r="I1506" s="77"/>
      <c r="J1506" s="77"/>
      <c r="K1506" s="77"/>
    </row>
    <row r="1507" spans="1:11">
      <c r="A1507" s="52"/>
      <c r="B1507" s="67"/>
      <c r="C1507" s="53"/>
      <c r="E1507" s="77"/>
      <c r="F1507" s="77"/>
      <c r="G1507" s="77"/>
      <c r="H1507" s="77"/>
      <c r="I1507" s="77"/>
      <c r="J1507" s="77"/>
      <c r="K1507" s="77"/>
    </row>
    <row r="1508" spans="1:11">
      <c r="A1508" s="52"/>
      <c r="B1508" s="67"/>
      <c r="C1508" s="53"/>
      <c r="E1508" s="77"/>
      <c r="F1508" s="77"/>
      <c r="G1508" s="77"/>
      <c r="H1508" s="77"/>
      <c r="I1508" s="77"/>
      <c r="J1508" s="77"/>
      <c r="K1508" s="77"/>
    </row>
    <row r="1509" spans="1:11">
      <c r="A1509" s="52"/>
      <c r="B1509" s="67"/>
      <c r="C1509" s="53"/>
      <c r="E1509" s="77"/>
      <c r="F1509" s="77"/>
      <c r="G1509" s="77"/>
      <c r="H1509" s="77"/>
      <c r="I1509" s="77"/>
      <c r="J1509" s="77"/>
      <c r="K1509" s="77"/>
    </row>
    <row r="1510" spans="1:11">
      <c r="A1510" s="52"/>
      <c r="B1510" s="67"/>
      <c r="C1510" s="53"/>
      <c r="E1510" s="77"/>
      <c r="F1510" s="77"/>
      <c r="G1510" s="77"/>
      <c r="H1510" s="77"/>
      <c r="I1510" s="77"/>
      <c r="J1510" s="77"/>
      <c r="K1510" s="77"/>
    </row>
    <row r="1511" spans="1:11">
      <c r="A1511" s="52"/>
      <c r="B1511" s="67"/>
      <c r="C1511" s="53"/>
      <c r="E1511" s="77"/>
      <c r="F1511" s="77"/>
      <c r="G1511" s="77"/>
      <c r="H1511" s="77"/>
      <c r="I1511" s="77"/>
      <c r="J1511" s="77"/>
      <c r="K1511" s="77"/>
    </row>
    <row r="1512" spans="1:11">
      <c r="A1512" s="52"/>
      <c r="B1512" s="67"/>
      <c r="C1512" s="53"/>
      <c r="E1512" s="77"/>
      <c r="F1512" s="77"/>
      <c r="G1512" s="77"/>
      <c r="H1512" s="77"/>
      <c r="I1512" s="77"/>
      <c r="J1512" s="77"/>
      <c r="K1512" s="77"/>
    </row>
    <row r="1513" spans="1:11">
      <c r="A1513" s="52"/>
      <c r="B1513" s="67"/>
      <c r="C1513" s="53"/>
      <c r="E1513" s="77"/>
      <c r="F1513" s="77"/>
      <c r="G1513" s="77"/>
      <c r="H1513" s="77"/>
      <c r="I1513" s="77"/>
      <c r="J1513" s="77"/>
      <c r="K1513" s="77"/>
    </row>
    <row r="1514" spans="1:11">
      <c r="A1514" s="52"/>
      <c r="B1514" s="67"/>
      <c r="C1514" s="53"/>
      <c r="E1514" s="77"/>
      <c r="F1514" s="77"/>
      <c r="G1514" s="77"/>
      <c r="H1514" s="77"/>
      <c r="I1514" s="77"/>
      <c r="J1514" s="77"/>
      <c r="K1514" s="77"/>
    </row>
    <row r="1515" spans="1:11">
      <c r="A1515" s="52"/>
      <c r="B1515" s="67"/>
      <c r="C1515" s="53"/>
      <c r="E1515" s="77"/>
      <c r="F1515" s="77"/>
      <c r="G1515" s="77"/>
      <c r="H1515" s="77"/>
      <c r="I1515" s="77"/>
      <c r="J1515" s="77"/>
      <c r="K1515" s="77"/>
    </row>
    <row r="1516" spans="1:11">
      <c r="A1516" s="52"/>
      <c r="B1516" s="67"/>
      <c r="C1516" s="53"/>
      <c r="E1516" s="77"/>
      <c r="F1516" s="77"/>
      <c r="G1516" s="77"/>
      <c r="H1516" s="77"/>
      <c r="I1516" s="77"/>
      <c r="J1516" s="77"/>
      <c r="K1516" s="77"/>
    </row>
    <row r="1517" spans="1:11">
      <c r="A1517" s="52"/>
      <c r="B1517" s="67"/>
      <c r="C1517" s="53"/>
      <c r="E1517" s="77"/>
      <c r="F1517" s="77"/>
      <c r="G1517" s="77"/>
      <c r="H1517" s="77"/>
      <c r="I1517" s="77"/>
      <c r="J1517" s="77"/>
      <c r="K1517" s="77"/>
    </row>
    <row r="1518" spans="1:11">
      <c r="A1518" s="52"/>
      <c r="B1518" s="67"/>
      <c r="C1518" s="53"/>
      <c r="E1518" s="77"/>
      <c r="F1518" s="77"/>
      <c r="G1518" s="77"/>
      <c r="H1518" s="77"/>
      <c r="I1518" s="77"/>
      <c r="J1518" s="77"/>
      <c r="K1518" s="77"/>
    </row>
    <row r="1519" spans="1:11">
      <c r="A1519" s="52"/>
      <c r="B1519" s="67"/>
      <c r="C1519" s="53"/>
      <c r="E1519" s="77"/>
      <c r="F1519" s="77"/>
      <c r="G1519" s="77"/>
      <c r="H1519" s="77"/>
      <c r="I1519" s="77"/>
      <c r="J1519" s="77"/>
      <c r="K1519" s="77"/>
    </row>
    <row r="1520" spans="1:11">
      <c r="A1520" s="52"/>
      <c r="B1520" s="67"/>
      <c r="C1520" s="53"/>
      <c r="E1520" s="77"/>
      <c r="F1520" s="77"/>
      <c r="G1520" s="77"/>
      <c r="H1520" s="77"/>
      <c r="I1520" s="77"/>
      <c r="J1520" s="77"/>
      <c r="K1520" s="77"/>
    </row>
    <row r="1521" spans="1:11">
      <c r="A1521" s="52"/>
      <c r="B1521" s="67"/>
      <c r="C1521" s="53"/>
      <c r="E1521" s="77"/>
      <c r="F1521" s="77"/>
      <c r="G1521" s="77"/>
      <c r="H1521" s="77"/>
      <c r="I1521" s="77"/>
      <c r="J1521" s="77"/>
      <c r="K1521" s="77"/>
    </row>
    <row r="1522" spans="1:11">
      <c r="A1522" s="52"/>
      <c r="B1522" s="67"/>
      <c r="C1522" s="53"/>
      <c r="E1522" s="77"/>
      <c r="F1522" s="77"/>
      <c r="G1522" s="77"/>
      <c r="H1522" s="77"/>
      <c r="I1522" s="77"/>
      <c r="J1522" s="77"/>
      <c r="K1522" s="77"/>
    </row>
    <row r="1523" spans="1:11">
      <c r="A1523" s="52"/>
      <c r="B1523" s="67"/>
      <c r="C1523" s="53"/>
      <c r="E1523" s="77"/>
      <c r="F1523" s="77"/>
      <c r="G1523" s="77"/>
      <c r="H1523" s="77"/>
      <c r="I1523" s="77"/>
      <c r="J1523" s="77"/>
      <c r="K1523" s="77"/>
    </row>
    <row r="1524" spans="1:11">
      <c r="A1524" s="52"/>
      <c r="B1524" s="67"/>
      <c r="C1524" s="53"/>
      <c r="E1524" s="77"/>
      <c r="F1524" s="77"/>
      <c r="G1524" s="77"/>
      <c r="H1524" s="77"/>
      <c r="I1524" s="77"/>
      <c r="J1524" s="77"/>
      <c r="K1524" s="77"/>
    </row>
    <row r="1525" spans="1:11">
      <c r="A1525" s="52"/>
      <c r="B1525" s="67"/>
      <c r="C1525" s="53"/>
      <c r="E1525" s="77"/>
      <c r="F1525" s="77"/>
      <c r="G1525" s="77"/>
      <c r="H1525" s="77"/>
      <c r="I1525" s="77"/>
      <c r="J1525" s="77"/>
      <c r="K1525" s="77"/>
    </row>
    <row r="1526" spans="1:11">
      <c r="A1526" s="52"/>
      <c r="B1526" s="67"/>
      <c r="C1526" s="53"/>
      <c r="E1526" s="77"/>
      <c r="F1526" s="77"/>
      <c r="G1526" s="77"/>
      <c r="H1526" s="77"/>
      <c r="I1526" s="77"/>
      <c r="J1526" s="77"/>
      <c r="K1526" s="77"/>
    </row>
    <row r="1527" spans="1:11">
      <c r="A1527" s="52"/>
      <c r="B1527" s="67"/>
      <c r="C1527" s="53"/>
      <c r="E1527" s="77"/>
      <c r="F1527" s="77"/>
      <c r="G1527" s="77"/>
      <c r="H1527" s="77"/>
      <c r="I1527" s="77"/>
      <c r="J1527" s="77"/>
      <c r="K1527" s="77"/>
    </row>
    <row r="1528" spans="1:11">
      <c r="A1528" s="52"/>
      <c r="B1528" s="67"/>
      <c r="C1528" s="53"/>
      <c r="E1528" s="77"/>
      <c r="F1528" s="77"/>
      <c r="G1528" s="77"/>
      <c r="H1528" s="77"/>
      <c r="I1528" s="77"/>
      <c r="J1528" s="77"/>
      <c r="K1528" s="77"/>
    </row>
    <row r="1529" spans="1:11">
      <c r="A1529" s="52"/>
      <c r="B1529" s="67"/>
      <c r="C1529" s="53"/>
      <c r="E1529" s="77"/>
      <c r="F1529" s="77"/>
      <c r="G1529" s="77"/>
      <c r="H1529" s="77"/>
      <c r="I1529" s="77"/>
      <c r="J1529" s="77"/>
      <c r="K1529" s="77"/>
    </row>
    <row r="1530" spans="1:11">
      <c r="A1530" s="52"/>
      <c r="B1530" s="67"/>
      <c r="C1530" s="53"/>
      <c r="E1530" s="77"/>
      <c r="F1530" s="77"/>
      <c r="G1530" s="77"/>
      <c r="H1530" s="77"/>
      <c r="I1530" s="77"/>
      <c r="J1530" s="77"/>
      <c r="K1530" s="77"/>
    </row>
    <row r="1531" spans="1:11">
      <c r="A1531" s="52"/>
      <c r="B1531" s="67"/>
      <c r="C1531" s="53"/>
      <c r="E1531" s="77"/>
      <c r="F1531" s="77"/>
      <c r="G1531" s="77"/>
      <c r="H1531" s="77"/>
      <c r="I1531" s="77"/>
      <c r="J1531" s="77"/>
      <c r="K1531" s="77"/>
    </row>
    <row r="1532" spans="1:11">
      <c r="A1532" s="52"/>
      <c r="B1532" s="67"/>
      <c r="C1532" s="53"/>
      <c r="E1532" s="77"/>
      <c r="F1532" s="77"/>
      <c r="G1532" s="77"/>
      <c r="H1532" s="77"/>
      <c r="I1532" s="77"/>
      <c r="J1532" s="77"/>
      <c r="K1532" s="77"/>
    </row>
    <row r="1533" spans="1:11">
      <c r="A1533" s="52"/>
      <c r="B1533" s="67"/>
      <c r="C1533" s="53"/>
      <c r="E1533" s="77"/>
      <c r="F1533" s="77"/>
      <c r="G1533" s="77"/>
      <c r="H1533" s="77"/>
      <c r="I1533" s="77"/>
      <c r="J1533" s="77"/>
      <c r="K1533" s="77"/>
    </row>
    <row r="1534" spans="1:11">
      <c r="A1534" s="52"/>
      <c r="B1534" s="67"/>
      <c r="C1534" s="53"/>
      <c r="E1534" s="77"/>
      <c r="F1534" s="77"/>
      <c r="G1534" s="77"/>
      <c r="H1534" s="77"/>
      <c r="I1534" s="77"/>
      <c r="J1534" s="77"/>
      <c r="K1534" s="77"/>
    </row>
    <row r="1535" spans="1:11">
      <c r="A1535" s="52"/>
      <c r="B1535" s="67"/>
      <c r="C1535" s="53"/>
      <c r="E1535" s="77"/>
      <c r="F1535" s="77"/>
      <c r="G1535" s="77"/>
      <c r="H1535" s="77"/>
      <c r="I1535" s="77"/>
      <c r="J1535" s="77"/>
      <c r="K1535" s="77"/>
    </row>
    <row r="1536" spans="1:11">
      <c r="A1536" s="52"/>
      <c r="B1536" s="67"/>
      <c r="C1536" s="53"/>
      <c r="E1536" s="77"/>
      <c r="F1536" s="77"/>
      <c r="G1536" s="77"/>
      <c r="H1536" s="77"/>
      <c r="I1536" s="77"/>
      <c r="J1536" s="77"/>
      <c r="K1536" s="77"/>
    </row>
    <row r="1537" spans="1:11">
      <c r="A1537" s="52"/>
      <c r="B1537" s="67"/>
      <c r="C1537" s="53"/>
      <c r="E1537" s="77"/>
      <c r="F1537" s="77"/>
      <c r="G1537" s="77"/>
      <c r="H1537" s="77"/>
      <c r="I1537" s="77"/>
      <c r="J1537" s="77"/>
      <c r="K1537" s="77"/>
    </row>
    <row r="1538" spans="1:11">
      <c r="A1538" s="52"/>
      <c r="B1538" s="67"/>
      <c r="C1538" s="53"/>
      <c r="E1538" s="77"/>
      <c r="F1538" s="77"/>
      <c r="G1538" s="77"/>
      <c r="H1538" s="77"/>
      <c r="I1538" s="77"/>
      <c r="J1538" s="77"/>
      <c r="K1538" s="77"/>
    </row>
    <row r="1539" spans="1:11">
      <c r="A1539" s="52"/>
      <c r="B1539" s="67"/>
      <c r="C1539" s="53"/>
      <c r="E1539" s="77"/>
      <c r="F1539" s="77"/>
      <c r="G1539" s="77"/>
      <c r="H1539" s="77"/>
      <c r="I1539" s="77"/>
      <c r="J1539" s="77"/>
      <c r="K1539" s="77"/>
    </row>
    <row r="1540" spans="1:11">
      <c r="A1540" s="52"/>
      <c r="B1540" s="67"/>
      <c r="C1540" s="53"/>
      <c r="E1540" s="77"/>
      <c r="F1540" s="77"/>
      <c r="G1540" s="77"/>
      <c r="H1540" s="77"/>
      <c r="I1540" s="77"/>
      <c r="J1540" s="77"/>
      <c r="K1540" s="77"/>
    </row>
    <row r="1541" spans="1:11">
      <c r="A1541" s="52"/>
      <c r="B1541" s="67"/>
      <c r="C1541" s="53"/>
      <c r="E1541" s="77"/>
      <c r="F1541" s="77"/>
      <c r="G1541" s="77"/>
      <c r="H1541" s="77"/>
      <c r="I1541" s="77"/>
      <c r="J1541" s="77"/>
      <c r="K1541" s="77"/>
    </row>
    <row r="1542" spans="1:11">
      <c r="A1542" s="52"/>
      <c r="B1542" s="67"/>
      <c r="C1542" s="53"/>
      <c r="E1542" s="77"/>
      <c r="F1542" s="77"/>
      <c r="G1542" s="77"/>
      <c r="H1542" s="77"/>
      <c r="I1542" s="77"/>
      <c r="J1542" s="77"/>
      <c r="K1542" s="77"/>
    </row>
    <row r="1543" spans="1:11">
      <c r="A1543" s="52"/>
      <c r="B1543" s="67"/>
      <c r="C1543" s="53"/>
      <c r="E1543" s="77"/>
      <c r="F1543" s="77"/>
      <c r="G1543" s="77"/>
      <c r="H1543" s="77"/>
      <c r="I1543" s="77"/>
      <c r="J1543" s="77"/>
      <c r="K1543" s="77"/>
    </row>
    <row r="1544" spans="1:11">
      <c r="A1544" s="52"/>
      <c r="B1544" s="67"/>
      <c r="C1544" s="53"/>
      <c r="E1544" s="77"/>
      <c r="F1544" s="77"/>
      <c r="G1544" s="77"/>
      <c r="H1544" s="77"/>
      <c r="I1544" s="77"/>
      <c r="J1544" s="77"/>
      <c r="K1544" s="77"/>
    </row>
    <row r="1545" spans="1:11">
      <c r="A1545" s="52"/>
      <c r="B1545" s="67"/>
      <c r="C1545" s="53"/>
      <c r="E1545" s="77"/>
      <c r="F1545" s="77"/>
      <c r="G1545" s="77"/>
      <c r="H1545" s="77"/>
      <c r="I1545" s="77"/>
      <c r="J1545" s="77"/>
      <c r="K1545" s="77"/>
    </row>
    <row r="1546" spans="1:11">
      <c r="A1546" s="52"/>
      <c r="B1546" s="67"/>
      <c r="C1546" s="53"/>
      <c r="E1546" s="77"/>
      <c r="F1546" s="77"/>
      <c r="G1546" s="77"/>
      <c r="H1546" s="77"/>
      <c r="I1546" s="77"/>
      <c r="J1546" s="77"/>
      <c r="K1546" s="77"/>
    </row>
    <row r="1547" spans="1:11">
      <c r="A1547" s="52"/>
      <c r="B1547" s="67"/>
      <c r="C1547" s="53"/>
      <c r="E1547" s="77"/>
      <c r="F1547" s="77"/>
      <c r="G1547" s="77"/>
      <c r="H1547" s="77"/>
      <c r="I1547" s="77"/>
      <c r="J1547" s="77"/>
      <c r="K1547" s="77"/>
    </row>
    <row r="1548" spans="1:11">
      <c r="A1548" s="52"/>
      <c r="B1548" s="67"/>
      <c r="C1548" s="53"/>
      <c r="E1548" s="77"/>
      <c r="F1548" s="77"/>
      <c r="G1548" s="77"/>
      <c r="H1548" s="77"/>
      <c r="I1548" s="77"/>
      <c r="J1548" s="77"/>
      <c r="K1548" s="77"/>
    </row>
    <row r="1549" spans="1:11">
      <c r="A1549" s="52"/>
      <c r="B1549" s="67"/>
      <c r="C1549" s="53"/>
      <c r="E1549" s="77"/>
      <c r="F1549" s="77"/>
      <c r="G1549" s="77"/>
      <c r="H1549" s="77"/>
      <c r="I1549" s="77"/>
      <c r="J1549" s="77"/>
      <c r="K1549" s="77"/>
    </row>
    <row r="1550" spans="1:11">
      <c r="A1550" s="52"/>
      <c r="B1550" s="67"/>
      <c r="C1550" s="53"/>
      <c r="E1550" s="77"/>
      <c r="F1550" s="77"/>
      <c r="G1550" s="77"/>
      <c r="H1550" s="77"/>
      <c r="I1550" s="77"/>
      <c r="J1550" s="77"/>
      <c r="K1550" s="77"/>
    </row>
    <row r="1551" spans="1:11">
      <c r="A1551" s="52"/>
      <c r="B1551" s="67"/>
      <c r="C1551" s="53"/>
      <c r="E1551" s="77"/>
      <c r="F1551" s="77"/>
      <c r="G1551" s="77"/>
      <c r="H1551" s="77"/>
      <c r="I1551" s="77"/>
      <c r="J1551" s="77"/>
      <c r="K1551" s="77"/>
    </row>
    <row r="1552" spans="1:11">
      <c r="A1552" s="52"/>
      <c r="B1552" s="67"/>
      <c r="C1552" s="53"/>
      <c r="E1552" s="77"/>
      <c r="F1552" s="77"/>
      <c r="G1552" s="77"/>
      <c r="H1552" s="77"/>
      <c r="I1552" s="77"/>
      <c r="J1552" s="77"/>
      <c r="K1552" s="77"/>
    </row>
    <row r="1553" spans="1:11">
      <c r="A1553" s="52"/>
      <c r="B1553" s="67"/>
      <c r="C1553" s="53"/>
      <c r="E1553" s="77"/>
      <c r="F1553" s="77"/>
      <c r="G1553" s="77"/>
      <c r="H1553" s="77"/>
      <c r="I1553" s="77"/>
      <c r="J1553" s="77"/>
      <c r="K1553" s="77"/>
    </row>
    <row r="1554" spans="1:11">
      <c r="A1554" s="52"/>
      <c r="B1554" s="67"/>
      <c r="C1554" s="53"/>
      <c r="E1554" s="77"/>
      <c r="F1554" s="77"/>
      <c r="G1554" s="77"/>
      <c r="H1554" s="77"/>
      <c r="I1554" s="77"/>
      <c r="J1554" s="77"/>
      <c r="K1554" s="77"/>
    </row>
    <row r="1555" spans="1:11">
      <c r="A1555" s="52"/>
      <c r="B1555" s="67"/>
      <c r="C1555" s="53"/>
      <c r="E1555" s="77"/>
      <c r="F1555" s="77"/>
      <c r="G1555" s="77"/>
      <c r="H1555" s="77"/>
      <c r="I1555" s="77"/>
      <c r="J1555" s="77"/>
      <c r="K1555" s="77"/>
    </row>
    <row r="1556" spans="1:11">
      <c r="A1556" s="52"/>
      <c r="B1556" s="67"/>
      <c r="C1556" s="53"/>
      <c r="E1556" s="77"/>
      <c r="F1556" s="77"/>
      <c r="G1556" s="77"/>
      <c r="H1556" s="77"/>
      <c r="I1556" s="77"/>
      <c r="J1556" s="77"/>
      <c r="K1556" s="77"/>
    </row>
    <row r="1557" spans="1:11">
      <c r="A1557" s="52"/>
      <c r="B1557" s="67"/>
      <c r="C1557" s="53"/>
      <c r="E1557" s="77"/>
      <c r="F1557" s="77"/>
      <c r="G1557" s="77"/>
      <c r="H1557" s="77"/>
      <c r="I1557" s="77"/>
      <c r="J1557" s="77"/>
      <c r="K1557" s="77"/>
    </row>
    <row r="1558" spans="1:11">
      <c r="A1558" s="52"/>
      <c r="B1558" s="67"/>
      <c r="C1558" s="53"/>
      <c r="E1558" s="77"/>
      <c r="F1558" s="77"/>
      <c r="G1558" s="77"/>
      <c r="H1558" s="77"/>
      <c r="I1558" s="77"/>
      <c r="J1558" s="77"/>
      <c r="K1558" s="77"/>
    </row>
    <row r="1559" spans="1:11">
      <c r="A1559" s="52"/>
      <c r="B1559" s="67"/>
      <c r="C1559" s="53"/>
      <c r="E1559" s="77"/>
      <c r="F1559" s="77"/>
      <c r="G1559" s="77"/>
      <c r="H1559" s="77"/>
      <c r="I1559" s="77"/>
      <c r="J1559" s="77"/>
      <c r="K1559" s="77"/>
    </row>
    <row r="1560" spans="1:11">
      <c r="A1560" s="52"/>
      <c r="B1560" s="67"/>
      <c r="C1560" s="53"/>
      <c r="E1560" s="77"/>
      <c r="F1560" s="77"/>
      <c r="G1560" s="77"/>
      <c r="H1560" s="77"/>
      <c r="I1560" s="77"/>
      <c r="J1560" s="77"/>
      <c r="K1560" s="77"/>
    </row>
    <row r="1561" spans="1:11">
      <c r="A1561" s="52"/>
      <c r="B1561" s="67"/>
      <c r="C1561" s="53"/>
      <c r="E1561" s="77"/>
      <c r="F1561" s="77"/>
      <c r="G1561" s="77"/>
      <c r="H1561" s="77"/>
      <c r="I1561" s="77"/>
      <c r="J1561" s="77"/>
      <c r="K1561" s="77"/>
    </row>
    <row r="1562" spans="1:11">
      <c r="A1562" s="52"/>
      <c r="B1562" s="67"/>
      <c r="C1562" s="53"/>
      <c r="E1562" s="77"/>
      <c r="F1562" s="77"/>
      <c r="G1562" s="77"/>
      <c r="H1562" s="77"/>
      <c r="I1562" s="77"/>
      <c r="J1562" s="77"/>
      <c r="K1562" s="77"/>
    </row>
    <row r="1563" spans="1:11">
      <c r="A1563" s="52"/>
      <c r="B1563" s="67"/>
      <c r="C1563" s="53"/>
      <c r="E1563" s="77"/>
      <c r="F1563" s="77"/>
      <c r="G1563" s="77"/>
      <c r="H1563" s="77"/>
      <c r="I1563" s="77"/>
      <c r="J1563" s="77"/>
      <c r="K1563" s="77"/>
    </row>
    <row r="1564" spans="1:11">
      <c r="A1564" s="52"/>
      <c r="B1564" s="67"/>
      <c r="C1564" s="53"/>
      <c r="E1564" s="77"/>
      <c r="F1564" s="77"/>
      <c r="G1564" s="77"/>
      <c r="H1564" s="77"/>
      <c r="I1564" s="77"/>
      <c r="J1564" s="77"/>
      <c r="K1564" s="77"/>
    </row>
    <row r="1565" spans="1:11">
      <c r="A1565" s="52"/>
      <c r="B1565" s="67"/>
      <c r="C1565" s="53"/>
      <c r="E1565" s="77"/>
      <c r="F1565" s="77"/>
      <c r="G1565" s="77"/>
      <c r="H1565" s="77"/>
      <c r="I1565" s="77"/>
      <c r="J1565" s="77"/>
      <c r="K1565" s="77"/>
    </row>
    <row r="1566" spans="1:11">
      <c r="A1566" s="52"/>
      <c r="B1566" s="67"/>
      <c r="C1566" s="53"/>
      <c r="E1566" s="77"/>
      <c r="F1566" s="77"/>
      <c r="G1566" s="77"/>
      <c r="H1566" s="77"/>
      <c r="I1566" s="77"/>
      <c r="J1566" s="77"/>
      <c r="K1566" s="77"/>
    </row>
    <row r="1567" spans="1:11">
      <c r="A1567" s="52"/>
      <c r="B1567" s="67"/>
      <c r="C1567" s="53"/>
      <c r="E1567" s="77"/>
      <c r="F1567" s="77"/>
      <c r="G1567" s="77"/>
      <c r="H1567" s="77"/>
      <c r="I1567" s="77"/>
      <c r="J1567" s="77"/>
      <c r="K1567" s="77"/>
    </row>
    <row r="1568" spans="1:11">
      <c r="A1568" s="52"/>
      <c r="B1568" s="67"/>
      <c r="C1568" s="53"/>
      <c r="E1568" s="77"/>
      <c r="F1568" s="77"/>
      <c r="G1568" s="77"/>
      <c r="H1568" s="77"/>
      <c r="I1568" s="77"/>
      <c r="J1568" s="77"/>
      <c r="K1568" s="77"/>
    </row>
    <row r="1569" spans="1:11">
      <c r="A1569" s="52"/>
      <c r="B1569" s="67"/>
      <c r="C1569" s="53"/>
      <c r="E1569" s="77"/>
      <c r="F1569" s="77"/>
      <c r="G1569" s="77"/>
      <c r="H1569" s="77"/>
      <c r="I1569" s="77"/>
      <c r="J1569" s="77"/>
      <c r="K1569" s="77"/>
    </row>
    <row r="1570" spans="1:11">
      <c r="A1570" s="52"/>
      <c r="B1570" s="67"/>
      <c r="C1570" s="53"/>
      <c r="E1570" s="77"/>
      <c r="F1570" s="77"/>
      <c r="G1570" s="77"/>
      <c r="H1570" s="77"/>
      <c r="I1570" s="77"/>
      <c r="J1570" s="77"/>
      <c r="K1570" s="77"/>
    </row>
    <row r="1571" spans="1:11">
      <c r="A1571" s="52"/>
      <c r="B1571" s="67"/>
      <c r="C1571" s="53"/>
      <c r="E1571" s="77"/>
      <c r="F1571" s="77"/>
      <c r="G1571" s="77"/>
      <c r="H1571" s="77"/>
      <c r="I1571" s="77"/>
      <c r="J1571" s="77"/>
      <c r="K1571" s="77"/>
    </row>
    <row r="1572" spans="1:11">
      <c r="A1572" s="52"/>
      <c r="B1572" s="67"/>
      <c r="C1572" s="53"/>
      <c r="E1572" s="77"/>
      <c r="F1572" s="77"/>
      <c r="G1572" s="77"/>
      <c r="H1572" s="77"/>
      <c r="I1572" s="77"/>
      <c r="J1572" s="77"/>
      <c r="K1572" s="77"/>
    </row>
    <row r="1573" spans="1:11">
      <c r="A1573" s="52"/>
      <c r="B1573" s="67"/>
      <c r="C1573" s="53"/>
      <c r="E1573" s="77"/>
      <c r="F1573" s="77"/>
      <c r="G1573" s="77"/>
      <c r="H1573" s="77"/>
      <c r="I1573" s="77"/>
      <c r="J1573" s="77"/>
      <c r="K1573" s="77"/>
    </row>
    <row r="1574" spans="1:11">
      <c r="A1574" s="52"/>
      <c r="B1574" s="67"/>
      <c r="C1574" s="53"/>
      <c r="E1574" s="77"/>
      <c r="F1574" s="77"/>
      <c r="G1574" s="77"/>
      <c r="H1574" s="77"/>
      <c r="I1574" s="77"/>
      <c r="J1574" s="77"/>
      <c r="K1574" s="77"/>
    </row>
    <row r="1575" spans="1:11">
      <c r="A1575" s="52"/>
      <c r="B1575" s="67"/>
      <c r="C1575" s="53"/>
      <c r="E1575" s="77"/>
      <c r="F1575" s="77"/>
      <c r="G1575" s="77"/>
      <c r="H1575" s="77"/>
      <c r="I1575" s="77"/>
      <c r="J1575" s="77"/>
      <c r="K1575" s="77"/>
    </row>
    <row r="1576" spans="1:11">
      <c r="A1576" s="52"/>
      <c r="B1576" s="67"/>
      <c r="C1576" s="53"/>
      <c r="E1576" s="77"/>
      <c r="F1576" s="77"/>
      <c r="G1576" s="77"/>
      <c r="H1576" s="77"/>
      <c r="I1576" s="77"/>
      <c r="J1576" s="77"/>
      <c r="K1576" s="77"/>
    </row>
    <row r="1577" spans="1:11">
      <c r="A1577" s="52"/>
      <c r="B1577" s="67"/>
      <c r="C1577" s="53"/>
      <c r="E1577" s="77"/>
      <c r="F1577" s="77"/>
      <c r="G1577" s="77"/>
      <c r="H1577" s="77"/>
      <c r="I1577" s="77"/>
      <c r="J1577" s="77"/>
      <c r="K1577" s="77"/>
    </row>
    <row r="1578" spans="1:11">
      <c r="A1578" s="52"/>
      <c r="B1578" s="67"/>
      <c r="C1578" s="53"/>
      <c r="E1578" s="77"/>
      <c r="F1578" s="77"/>
      <c r="G1578" s="77"/>
      <c r="H1578" s="77"/>
      <c r="I1578" s="77"/>
      <c r="J1578" s="77"/>
      <c r="K1578" s="77"/>
    </row>
    <row r="1579" spans="1:11">
      <c r="A1579" s="52"/>
      <c r="B1579" s="67"/>
      <c r="C1579" s="53"/>
      <c r="E1579" s="77"/>
      <c r="F1579" s="77"/>
      <c r="G1579" s="77"/>
      <c r="H1579" s="77"/>
      <c r="I1579" s="77"/>
      <c r="J1579" s="77"/>
      <c r="K1579" s="77"/>
    </row>
    <row r="1580" spans="1:11">
      <c r="A1580" s="52"/>
      <c r="B1580" s="67"/>
      <c r="C1580" s="53"/>
      <c r="E1580" s="77"/>
      <c r="F1580" s="77"/>
      <c r="G1580" s="77"/>
      <c r="H1580" s="77"/>
      <c r="I1580" s="77"/>
      <c r="J1580" s="77"/>
      <c r="K1580" s="77"/>
    </row>
    <row r="1581" spans="1:11">
      <c r="A1581" s="52"/>
      <c r="B1581" s="67"/>
      <c r="C1581" s="53"/>
      <c r="E1581" s="77"/>
      <c r="F1581" s="77"/>
      <c r="G1581" s="77"/>
      <c r="H1581" s="77"/>
      <c r="I1581" s="77"/>
      <c r="J1581" s="77"/>
      <c r="K1581" s="77"/>
    </row>
    <row r="1582" spans="1:11">
      <c r="A1582" s="52"/>
      <c r="B1582" s="67"/>
      <c r="C1582" s="53"/>
      <c r="E1582" s="77"/>
      <c r="F1582" s="77"/>
      <c r="G1582" s="77"/>
      <c r="H1582" s="77"/>
      <c r="I1582" s="77"/>
      <c r="J1582" s="77"/>
      <c r="K1582" s="77"/>
    </row>
    <row r="1583" spans="1:11">
      <c r="A1583" s="52"/>
      <c r="B1583" s="67"/>
      <c r="C1583" s="53"/>
      <c r="E1583" s="77"/>
      <c r="F1583" s="77"/>
      <c r="G1583" s="77"/>
      <c r="H1583" s="77"/>
      <c r="I1583" s="77"/>
      <c r="J1583" s="77"/>
      <c r="K1583" s="77"/>
    </row>
    <row r="1584" spans="1:11">
      <c r="A1584" s="52"/>
      <c r="B1584" s="67"/>
      <c r="C1584" s="53"/>
      <c r="E1584" s="77"/>
      <c r="F1584" s="77"/>
      <c r="G1584" s="77"/>
      <c r="H1584" s="77"/>
      <c r="I1584" s="77"/>
      <c r="J1584" s="77"/>
      <c r="K1584" s="77"/>
    </row>
    <row r="1585" spans="1:11">
      <c r="A1585" s="52"/>
      <c r="B1585" s="67"/>
      <c r="C1585" s="53"/>
      <c r="E1585" s="77"/>
      <c r="F1585" s="77"/>
      <c r="G1585" s="77"/>
      <c r="H1585" s="77"/>
      <c r="I1585" s="77"/>
      <c r="J1585" s="77"/>
      <c r="K1585" s="77"/>
    </row>
    <row r="1586" spans="1:11">
      <c r="A1586" s="52"/>
      <c r="B1586" s="67"/>
      <c r="C1586" s="53"/>
      <c r="E1586" s="77"/>
      <c r="F1586" s="77"/>
      <c r="G1586" s="77"/>
      <c r="H1586" s="77"/>
      <c r="I1586" s="77"/>
      <c r="J1586" s="77"/>
      <c r="K1586" s="77"/>
    </row>
    <row r="1587" spans="1:11">
      <c r="A1587" s="52"/>
      <c r="B1587" s="67"/>
      <c r="C1587" s="53"/>
      <c r="E1587" s="77"/>
      <c r="F1587" s="77"/>
      <c r="G1587" s="77"/>
      <c r="H1587" s="77"/>
      <c r="I1587" s="77"/>
      <c r="J1587" s="77"/>
      <c r="K1587" s="77"/>
    </row>
    <row r="1588" spans="1:11">
      <c r="A1588" s="52"/>
      <c r="B1588" s="67"/>
      <c r="C1588" s="53"/>
      <c r="E1588" s="77"/>
      <c r="F1588" s="77"/>
      <c r="G1588" s="77"/>
      <c r="H1588" s="77"/>
      <c r="I1588" s="77"/>
      <c r="J1588" s="77"/>
      <c r="K1588" s="77"/>
    </row>
    <row r="1589" spans="1:11">
      <c r="A1589" s="52"/>
      <c r="B1589" s="67"/>
      <c r="C1589" s="53"/>
      <c r="E1589" s="77"/>
      <c r="F1589" s="77"/>
      <c r="G1589" s="77"/>
      <c r="H1589" s="77"/>
      <c r="I1589" s="77"/>
      <c r="J1589" s="77"/>
      <c r="K1589" s="77"/>
    </row>
    <row r="1590" spans="1:11">
      <c r="A1590" s="52"/>
      <c r="B1590" s="67"/>
      <c r="C1590" s="53"/>
      <c r="E1590" s="77"/>
      <c r="F1590" s="77"/>
      <c r="G1590" s="77"/>
      <c r="H1590" s="77"/>
      <c r="I1590" s="77"/>
      <c r="J1590" s="77"/>
      <c r="K1590" s="77"/>
    </row>
    <row r="1591" spans="1:11">
      <c r="A1591" s="52"/>
      <c r="B1591" s="67"/>
      <c r="C1591" s="53"/>
      <c r="E1591" s="77"/>
      <c r="F1591" s="77"/>
      <c r="G1591" s="77"/>
      <c r="H1591" s="77"/>
      <c r="I1591" s="77"/>
      <c r="J1591" s="77"/>
      <c r="K1591" s="77"/>
    </row>
    <row r="1592" spans="1:11">
      <c r="A1592" s="52"/>
      <c r="B1592" s="67"/>
      <c r="C1592" s="53"/>
      <c r="E1592" s="77"/>
      <c r="F1592" s="77"/>
      <c r="G1592" s="77"/>
      <c r="H1592" s="77"/>
      <c r="I1592" s="77"/>
      <c r="J1592" s="77"/>
      <c r="K1592" s="77"/>
    </row>
    <row r="1593" spans="1:11">
      <c r="A1593" s="52"/>
      <c r="B1593" s="67"/>
      <c r="C1593" s="53"/>
      <c r="E1593" s="77"/>
      <c r="F1593" s="77"/>
      <c r="G1593" s="77"/>
      <c r="H1593" s="77"/>
      <c r="I1593" s="77"/>
      <c r="J1593" s="77"/>
      <c r="K1593" s="77"/>
    </row>
    <row r="1594" spans="1:11">
      <c r="A1594" s="52"/>
      <c r="B1594" s="67"/>
      <c r="C1594" s="53"/>
      <c r="E1594" s="77"/>
      <c r="F1594" s="77"/>
      <c r="G1594" s="77"/>
      <c r="H1594" s="77"/>
      <c r="I1594" s="77"/>
      <c r="J1594" s="77"/>
      <c r="K1594" s="77"/>
    </row>
    <row r="1595" spans="1:11">
      <c r="A1595" s="52"/>
      <c r="B1595" s="67"/>
      <c r="C1595" s="53"/>
      <c r="E1595" s="77"/>
      <c r="F1595" s="77"/>
      <c r="G1595" s="77"/>
      <c r="H1595" s="77"/>
      <c r="I1595" s="77"/>
      <c r="J1595" s="77"/>
      <c r="K1595" s="77"/>
    </row>
    <row r="1596" spans="1:11">
      <c r="A1596" s="52"/>
      <c r="B1596" s="67"/>
      <c r="C1596" s="53"/>
      <c r="E1596" s="77"/>
      <c r="F1596" s="77"/>
      <c r="G1596" s="77"/>
      <c r="H1596" s="77"/>
      <c r="I1596" s="77"/>
      <c r="J1596" s="77"/>
      <c r="K1596" s="77"/>
    </row>
    <row r="1597" spans="1:11">
      <c r="A1597" s="52"/>
      <c r="B1597" s="67"/>
      <c r="C1597" s="53"/>
      <c r="E1597" s="77"/>
      <c r="F1597" s="77"/>
      <c r="G1597" s="77"/>
      <c r="H1597" s="77"/>
      <c r="I1597" s="77"/>
      <c r="J1597" s="77"/>
      <c r="K1597" s="77"/>
    </row>
    <row r="1598" spans="1:11">
      <c r="A1598" s="52"/>
      <c r="B1598" s="67"/>
      <c r="C1598" s="53"/>
      <c r="E1598" s="77"/>
      <c r="F1598" s="77"/>
      <c r="G1598" s="77"/>
      <c r="H1598" s="77"/>
      <c r="I1598" s="77"/>
      <c r="J1598" s="77"/>
      <c r="K1598" s="77"/>
    </row>
    <row r="1599" spans="1:11">
      <c r="A1599" s="52"/>
      <c r="B1599" s="67"/>
      <c r="C1599" s="53"/>
      <c r="E1599" s="77"/>
      <c r="F1599" s="77"/>
      <c r="G1599" s="77"/>
      <c r="H1599" s="77"/>
      <c r="I1599" s="77"/>
      <c r="J1599" s="77"/>
      <c r="K1599" s="77"/>
    </row>
    <row r="1600" spans="1:11">
      <c r="A1600" s="52"/>
      <c r="B1600" s="67"/>
      <c r="C1600" s="53"/>
      <c r="E1600" s="77"/>
      <c r="F1600" s="77"/>
      <c r="G1600" s="77"/>
      <c r="H1600" s="77"/>
      <c r="I1600" s="77"/>
      <c r="J1600" s="77"/>
      <c r="K1600" s="77"/>
    </row>
    <row r="1601" spans="1:11">
      <c r="A1601" s="52"/>
      <c r="B1601" s="67"/>
      <c r="C1601" s="53"/>
      <c r="E1601" s="77"/>
      <c r="F1601" s="77"/>
      <c r="G1601" s="77"/>
      <c r="H1601" s="77"/>
      <c r="I1601" s="77"/>
      <c r="J1601" s="77"/>
      <c r="K1601" s="77"/>
    </row>
    <row r="1602" spans="1:11">
      <c r="A1602" s="52"/>
      <c r="B1602" s="67"/>
      <c r="C1602" s="53"/>
      <c r="E1602" s="77"/>
      <c r="F1602" s="77"/>
      <c r="G1602" s="77"/>
      <c r="H1602" s="77"/>
      <c r="I1602" s="77"/>
      <c r="J1602" s="77"/>
      <c r="K1602" s="77"/>
    </row>
    <row r="1603" spans="1:11">
      <c r="A1603" s="52"/>
      <c r="B1603" s="67"/>
      <c r="C1603" s="53"/>
      <c r="E1603" s="77"/>
      <c r="F1603" s="77"/>
      <c r="G1603" s="77"/>
      <c r="H1603" s="77"/>
      <c r="I1603" s="77"/>
      <c r="J1603" s="77"/>
      <c r="K1603" s="77"/>
    </row>
    <row r="1604" spans="1:11">
      <c r="A1604" s="52"/>
      <c r="B1604" s="67"/>
      <c r="C1604" s="53"/>
      <c r="E1604" s="77"/>
      <c r="F1604" s="77"/>
      <c r="G1604" s="77"/>
      <c r="H1604" s="77"/>
      <c r="I1604" s="77"/>
      <c r="J1604" s="77"/>
      <c r="K1604" s="77"/>
    </row>
    <row r="1605" spans="1:11">
      <c r="A1605" s="52"/>
      <c r="B1605" s="67"/>
      <c r="C1605" s="53"/>
      <c r="E1605" s="77"/>
      <c r="F1605" s="77"/>
      <c r="G1605" s="77"/>
      <c r="H1605" s="77"/>
      <c r="I1605" s="77"/>
      <c r="J1605" s="77"/>
      <c r="K1605" s="77"/>
    </row>
    <row r="1606" spans="1:11">
      <c r="A1606" s="52"/>
      <c r="B1606" s="67"/>
      <c r="C1606" s="53"/>
      <c r="E1606" s="77"/>
      <c r="F1606" s="77"/>
      <c r="G1606" s="77"/>
      <c r="H1606" s="77"/>
      <c r="I1606" s="77"/>
      <c r="J1606" s="77"/>
      <c r="K1606" s="77"/>
    </row>
    <row r="1607" spans="1:11">
      <c r="A1607" s="52"/>
      <c r="B1607" s="67"/>
      <c r="C1607" s="53"/>
      <c r="E1607" s="77"/>
      <c r="F1607" s="77"/>
      <c r="G1607" s="77"/>
      <c r="H1607" s="77"/>
      <c r="I1607" s="77"/>
      <c r="J1607" s="77"/>
      <c r="K1607" s="77"/>
    </row>
    <row r="1608" spans="1:11">
      <c r="A1608" s="52"/>
      <c r="B1608" s="67"/>
      <c r="C1608" s="53"/>
      <c r="E1608" s="77"/>
      <c r="F1608" s="77"/>
      <c r="G1608" s="77"/>
      <c r="H1608" s="77"/>
      <c r="I1608" s="77"/>
      <c r="J1608" s="77"/>
      <c r="K1608" s="77"/>
    </row>
    <row r="1609" spans="1:11">
      <c r="A1609" s="52"/>
      <c r="B1609" s="67"/>
      <c r="C1609" s="53"/>
      <c r="E1609" s="77"/>
      <c r="F1609" s="77"/>
      <c r="G1609" s="77"/>
      <c r="H1609" s="77"/>
      <c r="I1609" s="77"/>
      <c r="J1609" s="77"/>
      <c r="K1609" s="77"/>
    </row>
    <row r="1610" spans="1:11">
      <c r="A1610" s="52"/>
      <c r="B1610" s="67"/>
      <c r="C1610" s="53"/>
      <c r="E1610" s="77"/>
      <c r="F1610" s="77"/>
      <c r="G1610" s="77"/>
      <c r="H1610" s="77"/>
      <c r="I1610" s="77"/>
      <c r="J1610" s="77"/>
      <c r="K1610" s="77"/>
    </row>
    <row r="1611" spans="1:11">
      <c r="A1611" s="52"/>
      <c r="B1611" s="67"/>
      <c r="C1611" s="53"/>
      <c r="E1611" s="77"/>
      <c r="F1611" s="77"/>
      <c r="G1611" s="77"/>
      <c r="H1611" s="77"/>
      <c r="I1611" s="77"/>
      <c r="J1611" s="77"/>
      <c r="K1611" s="77"/>
    </row>
    <row r="1612" spans="1:11">
      <c r="A1612" s="52"/>
      <c r="B1612" s="67"/>
      <c r="C1612" s="53"/>
      <c r="E1612" s="77"/>
      <c r="F1612" s="77"/>
      <c r="G1612" s="77"/>
      <c r="H1612" s="77"/>
      <c r="I1612" s="77"/>
      <c r="J1612" s="77"/>
      <c r="K1612" s="77"/>
    </row>
    <row r="1613" spans="1:11">
      <c r="A1613" s="52"/>
      <c r="B1613" s="67"/>
      <c r="C1613" s="53"/>
      <c r="E1613" s="77"/>
      <c r="F1613" s="77"/>
      <c r="G1613" s="77"/>
      <c r="H1613" s="77"/>
      <c r="I1613" s="77"/>
      <c r="J1613" s="77"/>
      <c r="K1613" s="77"/>
    </row>
    <row r="1614" spans="1:11">
      <c r="A1614" s="52"/>
      <c r="B1614" s="67"/>
      <c r="C1614" s="53"/>
      <c r="E1614" s="77"/>
      <c r="F1614" s="77"/>
      <c r="G1614" s="77"/>
      <c r="H1614" s="77"/>
      <c r="I1614" s="77"/>
      <c r="J1614" s="77"/>
      <c r="K1614" s="77"/>
    </row>
    <row r="1615" spans="1:11">
      <c r="A1615" s="52"/>
      <c r="B1615" s="67"/>
      <c r="C1615" s="53"/>
      <c r="E1615" s="77"/>
      <c r="F1615" s="77"/>
      <c r="G1615" s="77"/>
      <c r="H1615" s="77"/>
      <c r="I1615" s="77"/>
      <c r="J1615" s="77"/>
      <c r="K1615" s="77"/>
    </row>
    <row r="1616" spans="1:11">
      <c r="A1616" s="52"/>
      <c r="B1616" s="67"/>
      <c r="C1616" s="53"/>
      <c r="E1616" s="77"/>
      <c r="F1616" s="77"/>
      <c r="G1616" s="77"/>
      <c r="H1616" s="77"/>
      <c r="I1616" s="77"/>
      <c r="J1616" s="77"/>
      <c r="K1616" s="77"/>
    </row>
    <row r="1617" spans="1:11">
      <c r="A1617" s="52"/>
      <c r="B1617" s="67"/>
      <c r="C1617" s="53"/>
      <c r="E1617" s="77"/>
      <c r="F1617" s="77"/>
      <c r="G1617" s="77"/>
      <c r="H1617" s="77"/>
      <c r="I1617" s="77"/>
      <c r="J1617" s="77"/>
      <c r="K1617" s="77"/>
    </row>
    <row r="1618" spans="1:11">
      <c r="A1618" s="52"/>
      <c r="B1618" s="67"/>
      <c r="C1618" s="53"/>
      <c r="E1618" s="77"/>
      <c r="F1618" s="77"/>
      <c r="G1618" s="77"/>
      <c r="H1618" s="77"/>
      <c r="I1618" s="77"/>
      <c r="J1618" s="77"/>
      <c r="K1618" s="77"/>
    </row>
    <row r="1619" spans="1:11">
      <c r="A1619" s="52"/>
      <c r="B1619" s="67"/>
      <c r="C1619" s="53"/>
      <c r="E1619" s="77"/>
      <c r="F1619" s="77"/>
      <c r="G1619" s="77"/>
      <c r="H1619" s="77"/>
      <c r="I1619" s="77"/>
      <c r="J1619" s="77"/>
      <c r="K1619" s="77"/>
    </row>
    <row r="1620" spans="1:11">
      <c r="A1620" s="52"/>
      <c r="B1620" s="67"/>
      <c r="C1620" s="53"/>
      <c r="E1620" s="77"/>
      <c r="F1620" s="77"/>
      <c r="G1620" s="77"/>
      <c r="H1620" s="77"/>
      <c r="I1620" s="77"/>
      <c r="J1620" s="77"/>
      <c r="K1620" s="77"/>
    </row>
    <row r="1621" spans="1:11">
      <c r="A1621" s="52"/>
      <c r="B1621" s="67"/>
      <c r="C1621" s="53"/>
      <c r="E1621" s="77"/>
      <c r="F1621" s="77"/>
      <c r="G1621" s="77"/>
      <c r="H1621" s="77"/>
      <c r="I1621" s="77"/>
      <c r="J1621" s="77"/>
      <c r="K1621" s="77"/>
    </row>
    <row r="1622" spans="1:11">
      <c r="A1622" s="52"/>
      <c r="B1622" s="67"/>
      <c r="C1622" s="53"/>
      <c r="E1622" s="77"/>
      <c r="F1622" s="77"/>
      <c r="G1622" s="77"/>
      <c r="H1622" s="77"/>
      <c r="I1622" s="77"/>
      <c r="J1622" s="77"/>
      <c r="K1622" s="77"/>
    </row>
    <row r="1623" spans="1:11">
      <c r="A1623" s="52"/>
      <c r="B1623" s="67"/>
      <c r="C1623" s="53"/>
      <c r="E1623" s="77"/>
      <c r="F1623" s="77"/>
      <c r="G1623" s="77"/>
      <c r="H1623" s="77"/>
      <c r="I1623" s="77"/>
      <c r="J1623" s="77"/>
      <c r="K1623" s="77"/>
    </row>
    <row r="1624" spans="1:11">
      <c r="A1624" s="52"/>
      <c r="B1624" s="67"/>
      <c r="C1624" s="53"/>
      <c r="E1624" s="77"/>
      <c r="F1624" s="77"/>
      <c r="G1624" s="77"/>
      <c r="H1624" s="77"/>
      <c r="I1624" s="77"/>
      <c r="J1624" s="77"/>
      <c r="K1624" s="77"/>
    </row>
    <row r="1625" spans="1:11">
      <c r="A1625" s="52"/>
      <c r="B1625" s="67"/>
      <c r="C1625" s="53"/>
      <c r="E1625" s="77"/>
      <c r="F1625" s="77"/>
      <c r="G1625" s="77"/>
      <c r="H1625" s="77"/>
      <c r="I1625" s="77"/>
      <c r="J1625" s="77"/>
      <c r="K1625" s="77"/>
    </row>
    <row r="1626" spans="1:11">
      <c r="A1626" s="52"/>
      <c r="B1626" s="67"/>
      <c r="C1626" s="53"/>
      <c r="E1626" s="77"/>
      <c r="F1626" s="77"/>
      <c r="G1626" s="77"/>
      <c r="H1626" s="77"/>
      <c r="I1626" s="77"/>
      <c r="J1626" s="77"/>
      <c r="K1626" s="77"/>
    </row>
    <row r="1627" spans="1:11">
      <c r="A1627" s="52"/>
      <c r="B1627" s="67"/>
      <c r="C1627" s="53"/>
      <c r="E1627" s="77"/>
      <c r="F1627" s="77"/>
      <c r="G1627" s="77"/>
      <c r="H1627" s="77"/>
      <c r="I1627" s="77"/>
      <c r="J1627" s="77"/>
      <c r="K1627" s="77"/>
    </row>
    <row r="1628" spans="1:11">
      <c r="A1628" s="52"/>
      <c r="B1628" s="67"/>
      <c r="C1628" s="53"/>
      <c r="E1628" s="77"/>
      <c r="F1628" s="77"/>
      <c r="G1628" s="77"/>
      <c r="H1628" s="77"/>
      <c r="I1628" s="77"/>
      <c r="J1628" s="77"/>
      <c r="K1628" s="77"/>
    </row>
    <row r="1629" spans="1:11">
      <c r="A1629" s="52"/>
      <c r="B1629" s="67"/>
      <c r="C1629" s="53"/>
      <c r="E1629" s="77"/>
      <c r="F1629" s="77"/>
      <c r="G1629" s="77"/>
      <c r="H1629" s="77"/>
      <c r="I1629" s="77"/>
      <c r="J1629" s="77"/>
      <c r="K1629" s="77"/>
    </row>
    <row r="1630" spans="1:11">
      <c r="A1630" s="52"/>
      <c r="B1630" s="67"/>
      <c r="C1630" s="53"/>
      <c r="E1630" s="77"/>
      <c r="F1630" s="77"/>
      <c r="G1630" s="77"/>
      <c r="H1630" s="77"/>
      <c r="I1630" s="77"/>
      <c r="J1630" s="77"/>
      <c r="K1630" s="77"/>
    </row>
    <row r="1631" spans="1:11">
      <c r="A1631" s="52"/>
      <c r="B1631" s="67"/>
      <c r="C1631" s="53"/>
      <c r="E1631" s="77"/>
      <c r="F1631" s="77"/>
      <c r="G1631" s="77"/>
      <c r="H1631" s="77"/>
      <c r="I1631" s="77"/>
      <c r="J1631" s="77"/>
      <c r="K1631" s="77"/>
    </row>
    <row r="1632" spans="1:11">
      <c r="A1632" s="52"/>
      <c r="B1632" s="67"/>
      <c r="C1632" s="53"/>
      <c r="E1632" s="77"/>
      <c r="F1632" s="77"/>
      <c r="G1632" s="77"/>
      <c r="H1632" s="77"/>
      <c r="I1632" s="77"/>
      <c r="J1632" s="77"/>
      <c r="K1632" s="77"/>
    </row>
    <row r="1633" spans="1:11">
      <c r="A1633" s="52"/>
      <c r="B1633" s="67"/>
      <c r="C1633" s="53"/>
      <c r="E1633" s="77"/>
      <c r="F1633" s="77"/>
      <c r="G1633" s="77"/>
      <c r="H1633" s="77"/>
      <c r="I1633" s="77"/>
      <c r="J1633" s="77"/>
      <c r="K1633" s="77"/>
    </row>
    <row r="1634" spans="1:11">
      <c r="A1634" s="52"/>
      <c r="B1634" s="67"/>
      <c r="C1634" s="53"/>
      <c r="E1634" s="77"/>
      <c r="F1634" s="77"/>
      <c r="G1634" s="77"/>
      <c r="H1634" s="77"/>
      <c r="I1634" s="77"/>
      <c r="J1634" s="77"/>
      <c r="K1634" s="77"/>
    </row>
    <row r="1635" spans="1:11">
      <c r="A1635" s="52"/>
      <c r="B1635" s="67"/>
      <c r="C1635" s="53"/>
      <c r="E1635" s="77"/>
      <c r="F1635" s="77"/>
      <c r="G1635" s="77"/>
      <c r="H1635" s="77"/>
      <c r="I1635" s="77"/>
      <c r="J1635" s="77"/>
      <c r="K1635" s="77"/>
    </row>
    <row r="1636" spans="1:11">
      <c r="A1636" s="52"/>
      <c r="B1636" s="67"/>
      <c r="C1636" s="53"/>
      <c r="E1636" s="77"/>
      <c r="F1636" s="77"/>
      <c r="G1636" s="77"/>
      <c r="H1636" s="77"/>
      <c r="I1636" s="77"/>
      <c r="J1636" s="77"/>
      <c r="K1636" s="77"/>
    </row>
    <row r="1637" spans="1:11">
      <c r="A1637" s="52"/>
      <c r="B1637" s="67"/>
      <c r="C1637" s="53"/>
      <c r="E1637" s="77"/>
      <c r="F1637" s="77"/>
      <c r="G1637" s="77"/>
      <c r="H1637" s="77"/>
      <c r="I1637" s="77"/>
      <c r="J1637" s="77"/>
      <c r="K1637" s="77"/>
    </row>
    <row r="1638" spans="1:11">
      <c r="A1638" s="52"/>
      <c r="B1638" s="67"/>
      <c r="C1638" s="53"/>
      <c r="E1638" s="77"/>
      <c r="F1638" s="77"/>
      <c r="G1638" s="77"/>
      <c r="H1638" s="77"/>
      <c r="I1638" s="77"/>
      <c r="J1638" s="77"/>
      <c r="K1638" s="77"/>
    </row>
    <row r="1639" spans="1:11">
      <c r="A1639" s="52"/>
      <c r="B1639" s="67"/>
      <c r="C1639" s="53"/>
      <c r="E1639" s="77"/>
      <c r="F1639" s="77"/>
      <c r="G1639" s="77"/>
      <c r="H1639" s="77"/>
      <c r="I1639" s="77"/>
      <c r="J1639" s="77"/>
      <c r="K1639" s="77"/>
    </row>
    <row r="1640" spans="1:11">
      <c r="A1640" s="52"/>
      <c r="B1640" s="67"/>
      <c r="C1640" s="53"/>
      <c r="E1640" s="77"/>
      <c r="F1640" s="77"/>
      <c r="G1640" s="77"/>
      <c r="H1640" s="77"/>
      <c r="I1640" s="77"/>
      <c r="J1640" s="77"/>
      <c r="K1640" s="77"/>
    </row>
    <row r="1641" spans="1:11">
      <c r="A1641" s="52"/>
      <c r="B1641" s="67"/>
      <c r="C1641" s="53"/>
      <c r="E1641" s="77"/>
      <c r="F1641" s="77"/>
      <c r="G1641" s="77"/>
      <c r="H1641" s="77"/>
      <c r="I1641" s="77"/>
      <c r="J1641" s="77"/>
      <c r="K1641" s="77"/>
    </row>
    <row r="1642" spans="1:11">
      <c r="A1642" s="52"/>
      <c r="B1642" s="67"/>
      <c r="C1642" s="53"/>
      <c r="E1642" s="77"/>
      <c r="F1642" s="77"/>
      <c r="G1642" s="77"/>
      <c r="H1642" s="77"/>
      <c r="I1642" s="77"/>
      <c r="J1642" s="77"/>
      <c r="K1642" s="77"/>
    </row>
    <row r="1643" spans="1:11">
      <c r="A1643" s="52"/>
      <c r="B1643" s="67"/>
      <c r="C1643" s="53"/>
      <c r="E1643" s="77"/>
      <c r="F1643" s="77"/>
      <c r="G1643" s="77"/>
      <c r="H1643" s="77"/>
      <c r="I1643" s="77"/>
      <c r="J1643" s="77"/>
      <c r="K1643" s="77"/>
    </row>
    <row r="1644" spans="1:11">
      <c r="A1644" s="52"/>
      <c r="B1644" s="67"/>
      <c r="C1644" s="53"/>
      <c r="E1644" s="77"/>
      <c r="F1644" s="77"/>
      <c r="G1644" s="77"/>
      <c r="H1644" s="77"/>
      <c r="I1644" s="77"/>
      <c r="J1644" s="77"/>
      <c r="K1644" s="77"/>
    </row>
    <row r="1645" spans="1:11">
      <c r="A1645" s="52"/>
      <c r="B1645" s="67"/>
      <c r="C1645" s="53"/>
      <c r="E1645" s="77"/>
      <c r="F1645" s="77"/>
      <c r="G1645" s="77"/>
      <c r="H1645" s="77"/>
      <c r="I1645" s="77"/>
      <c r="J1645" s="77"/>
      <c r="K1645" s="77"/>
    </row>
    <row r="1646" spans="1:11">
      <c r="A1646" s="52"/>
      <c r="B1646" s="67"/>
      <c r="C1646" s="53"/>
      <c r="E1646" s="77"/>
      <c r="F1646" s="77"/>
      <c r="G1646" s="77"/>
      <c r="H1646" s="77"/>
      <c r="I1646" s="77"/>
      <c r="J1646" s="77"/>
      <c r="K1646" s="77"/>
    </row>
    <row r="1647" spans="1:11">
      <c r="A1647" s="52"/>
      <c r="B1647" s="67"/>
      <c r="C1647" s="53"/>
      <c r="E1647" s="77"/>
      <c r="F1647" s="77"/>
      <c r="G1647" s="77"/>
      <c r="H1647" s="77"/>
      <c r="I1647" s="77"/>
      <c r="J1647" s="77"/>
      <c r="K1647" s="77"/>
    </row>
    <row r="1648" spans="1:11">
      <c r="A1648" s="52"/>
      <c r="B1648" s="67"/>
      <c r="C1648" s="53"/>
      <c r="E1648" s="77"/>
      <c r="F1648" s="77"/>
      <c r="G1648" s="77"/>
      <c r="H1648" s="77"/>
      <c r="I1648" s="77"/>
      <c r="J1648" s="77"/>
      <c r="K1648" s="77"/>
    </row>
    <row r="1649" spans="1:11">
      <c r="A1649" s="52"/>
      <c r="B1649" s="67"/>
      <c r="C1649" s="53"/>
      <c r="E1649" s="77"/>
      <c r="F1649" s="77"/>
      <c r="G1649" s="77"/>
      <c r="H1649" s="77"/>
      <c r="I1649" s="77"/>
      <c r="J1649" s="77"/>
      <c r="K1649" s="77"/>
    </row>
    <row r="1650" spans="1:11">
      <c r="A1650" s="52"/>
      <c r="B1650" s="67"/>
      <c r="C1650" s="53"/>
      <c r="E1650" s="77"/>
      <c r="F1650" s="77"/>
      <c r="G1650" s="77"/>
      <c r="H1650" s="77"/>
      <c r="I1650" s="77"/>
      <c r="J1650" s="77"/>
      <c r="K1650" s="77"/>
    </row>
    <row r="1651" spans="1:11">
      <c r="A1651" s="52"/>
      <c r="B1651" s="67"/>
      <c r="C1651" s="53"/>
      <c r="E1651" s="77"/>
      <c r="F1651" s="77"/>
      <c r="G1651" s="77"/>
      <c r="H1651" s="77"/>
      <c r="I1651" s="77"/>
      <c r="J1651" s="77"/>
      <c r="K1651" s="77"/>
    </row>
    <row r="1652" spans="1:11">
      <c r="A1652" s="52"/>
      <c r="B1652" s="67"/>
      <c r="C1652" s="53"/>
      <c r="E1652" s="77"/>
      <c r="F1652" s="77"/>
      <c r="G1652" s="77"/>
      <c r="H1652" s="77"/>
      <c r="I1652" s="77"/>
      <c r="J1652" s="77"/>
      <c r="K1652" s="77"/>
    </row>
    <row r="1653" spans="1:11">
      <c r="A1653" s="52"/>
      <c r="B1653" s="67"/>
      <c r="C1653" s="53"/>
      <c r="E1653" s="77"/>
      <c r="F1653" s="77"/>
      <c r="G1653" s="77"/>
      <c r="H1653" s="77"/>
      <c r="I1653" s="77"/>
      <c r="J1653" s="77"/>
      <c r="K1653" s="77"/>
    </row>
    <row r="1654" spans="1:11">
      <c r="A1654" s="52"/>
      <c r="B1654" s="67"/>
      <c r="C1654" s="53"/>
      <c r="E1654" s="77"/>
      <c r="F1654" s="77"/>
      <c r="G1654" s="77"/>
      <c r="H1654" s="77"/>
      <c r="I1654" s="77"/>
      <c r="J1654" s="77"/>
      <c r="K1654" s="77"/>
    </row>
    <row r="1655" spans="1:11">
      <c r="A1655" s="52"/>
      <c r="B1655" s="67"/>
      <c r="C1655" s="53"/>
      <c r="E1655" s="77"/>
      <c r="F1655" s="77"/>
      <c r="G1655" s="77"/>
      <c r="H1655" s="77"/>
      <c r="I1655" s="77"/>
      <c r="J1655" s="77"/>
      <c r="K1655" s="77"/>
    </row>
    <row r="1656" spans="1:11">
      <c r="A1656" s="52"/>
      <c r="B1656" s="67"/>
      <c r="C1656" s="53"/>
      <c r="E1656" s="77"/>
      <c r="F1656" s="77"/>
      <c r="G1656" s="77"/>
      <c r="H1656" s="77"/>
      <c r="I1656" s="77"/>
      <c r="J1656" s="77"/>
      <c r="K1656" s="77"/>
    </row>
    <row r="1657" spans="1:11">
      <c r="A1657" s="52"/>
      <c r="B1657" s="67"/>
      <c r="C1657" s="53"/>
      <c r="E1657" s="77"/>
      <c r="F1657" s="77"/>
      <c r="G1657" s="77"/>
      <c r="H1657" s="77"/>
      <c r="I1657" s="77"/>
      <c r="J1657" s="77"/>
      <c r="K1657" s="77"/>
    </row>
    <row r="1658" spans="1:11">
      <c r="A1658" s="52"/>
      <c r="B1658" s="67"/>
      <c r="C1658" s="53"/>
      <c r="E1658" s="77"/>
      <c r="F1658" s="77"/>
      <c r="G1658" s="77"/>
      <c r="H1658" s="77"/>
      <c r="I1658" s="77"/>
      <c r="J1658" s="77"/>
      <c r="K1658" s="77"/>
    </row>
    <row r="1659" spans="1:11">
      <c r="A1659" s="52"/>
      <c r="B1659" s="67"/>
      <c r="C1659" s="53"/>
      <c r="E1659" s="77"/>
      <c r="F1659" s="77"/>
      <c r="G1659" s="77"/>
      <c r="H1659" s="77"/>
      <c r="I1659" s="77"/>
      <c r="J1659" s="77"/>
      <c r="K1659" s="77"/>
    </row>
    <row r="1660" spans="1:11">
      <c r="A1660" s="52"/>
      <c r="B1660" s="67"/>
      <c r="C1660" s="53"/>
      <c r="E1660" s="77"/>
      <c r="F1660" s="77"/>
      <c r="G1660" s="77"/>
      <c r="H1660" s="77"/>
      <c r="I1660" s="77"/>
      <c r="J1660" s="77"/>
      <c r="K1660" s="77"/>
    </row>
    <row r="1661" spans="1:11">
      <c r="A1661" s="52"/>
      <c r="B1661" s="67"/>
      <c r="C1661" s="53"/>
      <c r="E1661" s="77"/>
      <c r="F1661" s="77"/>
      <c r="G1661" s="77"/>
      <c r="H1661" s="77"/>
      <c r="I1661" s="77"/>
      <c r="J1661" s="77"/>
      <c r="K1661" s="77"/>
    </row>
    <row r="1662" spans="1:11">
      <c r="A1662" s="52"/>
      <c r="B1662" s="67"/>
      <c r="C1662" s="53"/>
      <c r="E1662" s="77"/>
      <c r="F1662" s="77"/>
      <c r="G1662" s="77"/>
      <c r="H1662" s="77"/>
      <c r="I1662" s="77"/>
      <c r="J1662" s="77"/>
      <c r="K1662" s="77"/>
    </row>
    <row r="1663" spans="1:11">
      <c r="A1663" s="52"/>
      <c r="B1663" s="67"/>
      <c r="C1663" s="53"/>
      <c r="E1663" s="77"/>
      <c r="F1663" s="77"/>
      <c r="G1663" s="77"/>
      <c r="H1663" s="77"/>
      <c r="I1663" s="77"/>
      <c r="J1663" s="77"/>
      <c r="K1663" s="77"/>
    </row>
    <row r="1664" spans="1:11">
      <c r="A1664" s="52"/>
      <c r="B1664" s="67"/>
      <c r="C1664" s="53"/>
      <c r="E1664" s="77"/>
      <c r="F1664" s="77"/>
      <c r="G1664" s="77"/>
      <c r="H1664" s="77"/>
      <c r="I1664" s="77"/>
      <c r="J1664" s="77"/>
      <c r="K1664" s="77"/>
    </row>
    <row r="1665" spans="1:11">
      <c r="A1665" s="52"/>
      <c r="B1665" s="67"/>
      <c r="C1665" s="53"/>
      <c r="E1665" s="77"/>
      <c r="F1665" s="77"/>
      <c r="G1665" s="77"/>
      <c r="H1665" s="77"/>
      <c r="I1665" s="77"/>
      <c r="J1665" s="77"/>
      <c r="K1665" s="77"/>
    </row>
    <row r="1666" spans="1:11">
      <c r="A1666" s="52"/>
      <c r="B1666" s="67"/>
      <c r="C1666" s="53"/>
      <c r="E1666" s="77"/>
      <c r="F1666" s="77"/>
      <c r="G1666" s="77"/>
      <c r="H1666" s="77"/>
      <c r="I1666" s="77"/>
      <c r="J1666" s="77"/>
      <c r="K1666" s="77"/>
    </row>
    <row r="1667" spans="1:11">
      <c r="A1667" s="52"/>
      <c r="B1667" s="67"/>
      <c r="C1667" s="53"/>
      <c r="E1667" s="77"/>
      <c r="F1667" s="77"/>
      <c r="G1667" s="77"/>
      <c r="H1667" s="77"/>
      <c r="I1667" s="77"/>
      <c r="J1667" s="77"/>
      <c r="K1667" s="77"/>
    </row>
    <row r="1668" spans="1:11">
      <c r="A1668" s="52"/>
      <c r="B1668" s="67"/>
      <c r="C1668" s="53"/>
      <c r="E1668" s="77"/>
      <c r="F1668" s="77"/>
      <c r="G1668" s="77"/>
      <c r="H1668" s="77"/>
      <c r="I1668" s="77"/>
      <c r="J1668" s="77"/>
      <c r="K1668" s="77"/>
    </row>
    <row r="1669" spans="1:11">
      <c r="A1669" s="52"/>
      <c r="B1669" s="67"/>
      <c r="C1669" s="53"/>
      <c r="E1669" s="77"/>
      <c r="F1669" s="77"/>
      <c r="G1669" s="77"/>
      <c r="H1669" s="77"/>
      <c r="I1669" s="77"/>
      <c r="J1669" s="77"/>
      <c r="K1669" s="77"/>
    </row>
    <row r="1670" spans="1:11">
      <c r="A1670" s="52"/>
      <c r="B1670" s="67"/>
      <c r="C1670" s="53"/>
      <c r="E1670" s="77"/>
      <c r="F1670" s="77"/>
      <c r="G1670" s="77"/>
      <c r="H1670" s="77"/>
      <c r="I1670" s="77"/>
      <c r="J1670" s="77"/>
      <c r="K1670" s="77"/>
    </row>
    <row r="1671" spans="1:11">
      <c r="A1671" s="52"/>
      <c r="B1671" s="67"/>
      <c r="C1671" s="53"/>
      <c r="E1671" s="77"/>
      <c r="F1671" s="77"/>
      <c r="G1671" s="77"/>
      <c r="H1671" s="77"/>
      <c r="I1671" s="77"/>
      <c r="J1671" s="77"/>
      <c r="K1671" s="77"/>
    </row>
    <row r="1672" spans="1:11">
      <c r="A1672" s="52"/>
      <c r="B1672" s="67"/>
      <c r="C1672" s="53"/>
      <c r="E1672" s="77"/>
      <c r="F1672" s="77"/>
      <c r="G1672" s="77"/>
      <c r="H1672" s="77"/>
      <c r="I1672" s="77"/>
      <c r="J1672" s="77"/>
      <c r="K1672" s="77"/>
    </row>
    <row r="1673" spans="1:11">
      <c r="A1673" s="52"/>
      <c r="B1673" s="67"/>
      <c r="C1673" s="53"/>
      <c r="E1673" s="77"/>
      <c r="F1673" s="77"/>
      <c r="G1673" s="77"/>
      <c r="H1673" s="77"/>
      <c r="I1673" s="77"/>
      <c r="J1673" s="77"/>
      <c r="K1673" s="77"/>
    </row>
    <row r="1674" spans="1:11">
      <c r="A1674" s="52"/>
      <c r="B1674" s="67"/>
      <c r="C1674" s="53"/>
      <c r="E1674" s="77"/>
      <c r="F1674" s="77"/>
      <c r="G1674" s="77"/>
      <c r="H1674" s="77"/>
      <c r="I1674" s="77"/>
      <c r="J1674" s="77"/>
      <c r="K1674" s="77"/>
    </row>
    <row r="1675" spans="1:11">
      <c r="A1675" s="52"/>
      <c r="B1675" s="67"/>
      <c r="C1675" s="53"/>
      <c r="E1675" s="77"/>
      <c r="F1675" s="77"/>
      <c r="G1675" s="77"/>
      <c r="H1675" s="77"/>
      <c r="I1675" s="77"/>
      <c r="J1675" s="77"/>
      <c r="K1675" s="77"/>
    </row>
    <row r="1676" spans="1:11">
      <c r="A1676" s="52"/>
      <c r="B1676" s="67"/>
      <c r="C1676" s="53"/>
      <c r="E1676" s="77"/>
      <c r="F1676" s="77"/>
      <c r="G1676" s="77"/>
      <c r="H1676" s="77"/>
      <c r="I1676" s="77"/>
      <c r="J1676" s="77"/>
      <c r="K1676" s="77"/>
    </row>
    <row r="1677" spans="1:11">
      <c r="A1677" s="52"/>
      <c r="B1677" s="67"/>
      <c r="C1677" s="53"/>
      <c r="E1677" s="77"/>
      <c r="F1677" s="77"/>
      <c r="G1677" s="77"/>
      <c r="H1677" s="77"/>
      <c r="I1677" s="77"/>
      <c r="J1677" s="77"/>
      <c r="K1677" s="77"/>
    </row>
    <row r="1678" spans="1:11">
      <c r="A1678" s="52"/>
      <c r="B1678" s="67"/>
      <c r="C1678" s="53"/>
      <c r="E1678" s="77"/>
      <c r="F1678" s="77"/>
      <c r="G1678" s="77"/>
      <c r="H1678" s="77"/>
      <c r="I1678" s="77"/>
      <c r="J1678" s="77"/>
      <c r="K1678" s="77"/>
    </row>
    <row r="1679" spans="1:11">
      <c r="A1679" s="52"/>
      <c r="B1679" s="67"/>
      <c r="C1679" s="53"/>
      <c r="E1679" s="77"/>
      <c r="F1679" s="77"/>
      <c r="G1679" s="77"/>
      <c r="H1679" s="77"/>
      <c r="I1679" s="77"/>
      <c r="J1679" s="77"/>
      <c r="K1679" s="77"/>
    </row>
    <row r="1680" spans="1:11">
      <c r="A1680" s="52"/>
      <c r="B1680" s="67"/>
      <c r="C1680" s="53"/>
      <c r="E1680" s="77"/>
      <c r="F1680" s="77"/>
      <c r="G1680" s="77"/>
      <c r="H1680" s="77"/>
      <c r="I1680" s="77"/>
      <c r="J1680" s="77"/>
      <c r="K1680" s="77"/>
    </row>
    <row r="1681" spans="1:11">
      <c r="A1681" s="52"/>
      <c r="B1681" s="67"/>
      <c r="C1681" s="53"/>
      <c r="E1681" s="77"/>
      <c r="F1681" s="77"/>
      <c r="G1681" s="77"/>
      <c r="H1681" s="77"/>
      <c r="I1681" s="77"/>
      <c r="J1681" s="77"/>
      <c r="K1681" s="77"/>
    </row>
    <row r="1682" spans="1:11">
      <c r="A1682" s="52"/>
      <c r="B1682" s="67"/>
      <c r="C1682" s="53"/>
      <c r="E1682" s="77"/>
      <c r="F1682" s="77"/>
      <c r="G1682" s="77"/>
      <c r="H1682" s="77"/>
      <c r="I1682" s="77"/>
      <c r="J1682" s="77"/>
      <c r="K1682" s="77"/>
    </row>
    <row r="1683" spans="1:11">
      <c r="A1683" s="52"/>
      <c r="B1683" s="67"/>
      <c r="C1683" s="53"/>
      <c r="E1683" s="77"/>
      <c r="F1683" s="77"/>
      <c r="G1683" s="77"/>
      <c r="H1683" s="77"/>
      <c r="I1683" s="77"/>
      <c r="J1683" s="77"/>
      <c r="K1683" s="77"/>
    </row>
    <row r="1684" spans="1:11">
      <c r="A1684" s="52"/>
      <c r="B1684" s="67"/>
      <c r="C1684" s="53"/>
      <c r="E1684" s="77"/>
      <c r="F1684" s="77"/>
      <c r="G1684" s="77"/>
      <c r="H1684" s="77"/>
      <c r="I1684" s="77"/>
      <c r="J1684" s="77"/>
      <c r="K1684" s="77"/>
    </row>
    <row r="1685" spans="1:11">
      <c r="A1685" s="52"/>
      <c r="B1685" s="67"/>
      <c r="C1685" s="53"/>
      <c r="E1685" s="77"/>
      <c r="F1685" s="77"/>
      <c r="K1685" s="77"/>
    </row>
    <row r="1686" spans="1:11">
      <c r="A1686" s="52"/>
      <c r="B1686" s="67"/>
      <c r="C1686" s="53"/>
      <c r="E1686" s="77"/>
      <c r="F1686" s="77"/>
      <c r="K1686" s="77"/>
    </row>
    <row r="1687" spans="1:11">
      <c r="A1687" s="52"/>
      <c r="B1687" s="67"/>
      <c r="C1687" s="53"/>
      <c r="E1687" s="77"/>
      <c r="F1687" s="77"/>
      <c r="K1687" s="77"/>
    </row>
    <row r="1688" spans="1:11">
      <c r="A1688" s="52"/>
      <c r="B1688" s="67"/>
      <c r="C1688" s="53"/>
      <c r="E1688" s="77"/>
      <c r="F1688" s="77"/>
      <c r="K1688" s="77"/>
    </row>
    <row r="1689" spans="1:11">
      <c r="A1689" s="52"/>
      <c r="B1689" s="67"/>
      <c r="C1689" s="53"/>
      <c r="E1689" s="77"/>
      <c r="F1689" s="77"/>
      <c r="K1689" s="77"/>
    </row>
    <row r="1690" spans="1:11">
      <c r="A1690" s="52"/>
      <c r="B1690" s="67"/>
      <c r="C1690" s="53"/>
      <c r="E1690" s="77"/>
      <c r="F1690" s="77"/>
      <c r="K1690" s="77"/>
    </row>
    <row r="1691" spans="1:11">
      <c r="A1691" s="52"/>
      <c r="B1691" s="67"/>
      <c r="C1691" s="53"/>
      <c r="E1691" s="77"/>
      <c r="F1691" s="77"/>
      <c r="K1691" s="77"/>
    </row>
    <row r="1692" spans="1:11">
      <c r="A1692" s="52"/>
      <c r="B1692" s="67"/>
      <c r="C1692" s="53"/>
      <c r="E1692" s="77"/>
      <c r="F1692" s="77"/>
      <c r="K1692" s="77"/>
    </row>
    <row r="1693" spans="1:11">
      <c r="A1693" s="52"/>
      <c r="B1693" s="67"/>
      <c r="C1693" s="53"/>
      <c r="E1693" s="77"/>
      <c r="F1693" s="77"/>
      <c r="K1693" s="77"/>
    </row>
    <row r="1694" spans="1:11">
      <c r="A1694" s="52"/>
      <c r="B1694" s="67"/>
      <c r="C1694" s="53"/>
      <c r="E1694" s="77"/>
      <c r="F1694" s="77"/>
      <c r="K1694" s="77"/>
    </row>
    <row r="1695" spans="1:11">
      <c r="A1695" s="52"/>
      <c r="B1695" s="67"/>
      <c r="C1695" s="53"/>
      <c r="E1695" s="77"/>
      <c r="F1695" s="77"/>
      <c r="K1695" s="77"/>
    </row>
    <row r="1696" spans="1:11">
      <c r="A1696" s="52"/>
      <c r="B1696" s="67"/>
      <c r="C1696" s="53"/>
      <c r="E1696" s="77"/>
      <c r="F1696" s="77"/>
      <c r="K1696" s="77"/>
    </row>
    <row r="1697" spans="1:11">
      <c r="A1697" s="52"/>
      <c r="B1697" s="67"/>
      <c r="C1697" s="53"/>
      <c r="E1697" s="77"/>
      <c r="F1697" s="77"/>
      <c r="K1697" s="77"/>
    </row>
    <row r="1698" spans="1:11">
      <c r="A1698" s="52"/>
      <c r="B1698" s="67"/>
      <c r="C1698" s="53"/>
      <c r="E1698" s="77"/>
      <c r="F1698" s="77"/>
      <c r="K1698" s="77"/>
    </row>
    <row r="1699" spans="1:11">
      <c r="A1699" s="52"/>
      <c r="B1699" s="67"/>
      <c r="C1699" s="53"/>
      <c r="E1699" s="77"/>
      <c r="F1699" s="77"/>
      <c r="K1699" s="77"/>
    </row>
    <row r="1700" spans="1:11">
      <c r="A1700" s="52"/>
      <c r="B1700" s="67"/>
      <c r="C1700" s="53"/>
      <c r="E1700" s="77"/>
      <c r="F1700" s="77"/>
      <c r="K1700" s="77"/>
    </row>
    <row r="1701" spans="1:11">
      <c r="A1701" s="52"/>
      <c r="B1701" s="67"/>
      <c r="C1701" s="53"/>
      <c r="E1701" s="77"/>
      <c r="F1701" s="77"/>
      <c r="K1701" s="77"/>
    </row>
    <row r="1702" spans="1:11">
      <c r="A1702" s="52"/>
      <c r="B1702" s="67"/>
      <c r="C1702" s="53"/>
      <c r="E1702" s="77"/>
      <c r="F1702" s="77"/>
      <c r="K1702" s="77"/>
    </row>
    <row r="1703" spans="1:11">
      <c r="A1703" s="52"/>
      <c r="B1703" s="67"/>
      <c r="C1703" s="53"/>
      <c r="E1703" s="77"/>
      <c r="F1703" s="77"/>
      <c r="K1703" s="77"/>
    </row>
    <row r="1704" spans="1:11">
      <c r="A1704" s="52"/>
      <c r="B1704" s="67"/>
      <c r="C1704" s="53"/>
      <c r="E1704" s="77"/>
      <c r="F1704" s="77"/>
      <c r="K1704" s="77"/>
    </row>
    <row r="1705" spans="1:11">
      <c r="A1705" s="52"/>
      <c r="B1705" s="67"/>
      <c r="C1705" s="53"/>
      <c r="E1705" s="77"/>
      <c r="F1705" s="77"/>
      <c r="K1705" s="77"/>
    </row>
    <row r="1706" spans="1:11">
      <c r="A1706" s="52"/>
      <c r="B1706" s="67"/>
      <c r="C1706" s="53"/>
      <c r="E1706" s="77"/>
      <c r="F1706" s="77"/>
      <c r="K1706" s="77"/>
    </row>
    <row r="1707" spans="1:11">
      <c r="A1707" s="52"/>
      <c r="B1707" s="67"/>
      <c r="C1707" s="53"/>
      <c r="E1707" s="77"/>
      <c r="F1707" s="77"/>
      <c r="K1707" s="77"/>
    </row>
    <row r="1708" spans="1:11">
      <c r="A1708" s="52"/>
      <c r="B1708" s="67"/>
      <c r="C1708" s="53"/>
      <c r="E1708" s="77"/>
      <c r="F1708" s="77"/>
      <c r="K1708" s="77"/>
    </row>
    <row r="1709" spans="1:11">
      <c r="A1709" s="52"/>
      <c r="B1709" s="67"/>
      <c r="C1709" s="53"/>
      <c r="E1709" s="77"/>
      <c r="F1709" s="77"/>
      <c r="K1709" s="77"/>
    </row>
    <row r="1710" spans="1:11">
      <c r="A1710" s="52"/>
      <c r="B1710" s="67"/>
      <c r="C1710" s="53"/>
      <c r="E1710" s="77"/>
      <c r="F1710" s="77"/>
      <c r="K1710" s="77"/>
    </row>
    <row r="1711" spans="1:11">
      <c r="A1711" s="52"/>
      <c r="B1711" s="67"/>
      <c r="C1711" s="53"/>
      <c r="E1711" s="77"/>
      <c r="F1711" s="77"/>
      <c r="K1711" s="77"/>
    </row>
    <row r="1712" spans="1:11">
      <c r="A1712" s="52"/>
      <c r="B1712" s="67"/>
      <c r="C1712" s="53"/>
      <c r="E1712" s="77"/>
      <c r="F1712" s="77"/>
      <c r="K1712" s="77"/>
    </row>
    <row r="1713" spans="1:11">
      <c r="A1713" s="52"/>
      <c r="B1713" s="67"/>
      <c r="C1713" s="53"/>
      <c r="E1713" s="77"/>
      <c r="F1713" s="77"/>
      <c r="K1713" s="77"/>
    </row>
    <row r="1714" spans="1:11">
      <c r="A1714" s="52"/>
      <c r="B1714" s="67"/>
      <c r="C1714" s="53"/>
      <c r="E1714" s="77"/>
      <c r="F1714" s="77"/>
      <c r="K1714" s="77"/>
    </row>
    <row r="1715" spans="1:11">
      <c r="A1715" s="52"/>
      <c r="B1715" s="67"/>
      <c r="C1715" s="53"/>
      <c r="E1715" s="77"/>
      <c r="F1715" s="77"/>
      <c r="K1715" s="77"/>
    </row>
    <row r="1716" spans="1:11">
      <c r="A1716" s="52"/>
      <c r="B1716" s="67"/>
      <c r="C1716" s="53"/>
      <c r="E1716" s="77"/>
      <c r="F1716" s="77"/>
      <c r="K1716" s="77"/>
    </row>
    <row r="1717" spans="1:11">
      <c r="A1717" s="52"/>
      <c r="B1717" s="67"/>
      <c r="C1717" s="53"/>
      <c r="E1717" s="77"/>
      <c r="F1717" s="77"/>
      <c r="K1717" s="77"/>
    </row>
    <row r="1718" spans="1:11">
      <c r="A1718" s="52"/>
      <c r="B1718" s="67"/>
      <c r="C1718" s="53"/>
      <c r="E1718" s="77"/>
      <c r="F1718" s="77"/>
      <c r="K1718" s="77"/>
    </row>
    <row r="1719" spans="1:11">
      <c r="A1719" s="52"/>
      <c r="B1719" s="67"/>
      <c r="C1719" s="53"/>
      <c r="E1719" s="77"/>
      <c r="F1719" s="77"/>
      <c r="K1719" s="77"/>
    </row>
    <row r="1720" spans="1:11">
      <c r="A1720" s="52"/>
      <c r="B1720" s="67"/>
      <c r="C1720" s="53"/>
      <c r="E1720" s="77"/>
      <c r="F1720" s="77"/>
      <c r="K1720" s="77"/>
    </row>
    <row r="1721" spans="1:11">
      <c r="A1721" s="52"/>
      <c r="B1721" s="67"/>
      <c r="C1721" s="53"/>
      <c r="E1721" s="77"/>
      <c r="F1721" s="77"/>
      <c r="K1721" s="77"/>
    </row>
    <row r="1722" spans="1:11">
      <c r="A1722" s="52"/>
      <c r="B1722" s="67"/>
      <c r="C1722" s="53"/>
      <c r="E1722" s="77"/>
      <c r="F1722" s="77"/>
      <c r="K1722" s="77"/>
    </row>
    <row r="1723" spans="1:11">
      <c r="A1723" s="52"/>
      <c r="B1723" s="67"/>
      <c r="C1723" s="53"/>
      <c r="E1723" s="77"/>
      <c r="F1723" s="77"/>
      <c r="K1723" s="77"/>
    </row>
    <row r="1724" spans="1:11">
      <c r="A1724" s="52"/>
      <c r="B1724" s="67"/>
      <c r="C1724" s="53"/>
      <c r="E1724" s="77"/>
      <c r="F1724" s="77"/>
      <c r="K1724" s="77"/>
    </row>
    <row r="1725" spans="1:11">
      <c r="A1725" s="52"/>
      <c r="B1725" s="67"/>
      <c r="C1725" s="53"/>
      <c r="E1725" s="77"/>
      <c r="F1725" s="77"/>
      <c r="K1725" s="77"/>
    </row>
    <row r="1726" spans="1:11">
      <c r="A1726" s="52"/>
      <c r="B1726" s="67"/>
      <c r="C1726" s="53"/>
      <c r="E1726" s="77"/>
      <c r="F1726" s="77"/>
      <c r="K1726" s="77"/>
    </row>
    <row r="1727" spans="1:11">
      <c r="A1727" s="52"/>
      <c r="B1727" s="67"/>
      <c r="C1727" s="53"/>
      <c r="E1727" s="77"/>
      <c r="F1727" s="77"/>
      <c r="K1727" s="77"/>
    </row>
    <row r="1728" spans="1:11">
      <c r="A1728" s="52"/>
      <c r="B1728" s="67"/>
      <c r="C1728" s="53"/>
      <c r="E1728" s="77"/>
      <c r="F1728" s="77"/>
      <c r="K1728" s="77"/>
    </row>
    <row r="1729" spans="1:11">
      <c r="A1729" s="52"/>
      <c r="B1729" s="67"/>
      <c r="C1729" s="53"/>
      <c r="E1729" s="77"/>
      <c r="F1729" s="77"/>
      <c r="K1729" s="77"/>
    </row>
    <row r="1730" spans="1:11">
      <c r="A1730" s="52"/>
      <c r="B1730" s="67"/>
      <c r="C1730" s="53"/>
      <c r="E1730" s="77"/>
      <c r="F1730" s="77"/>
      <c r="K1730" s="77"/>
    </row>
    <row r="1731" spans="1:11">
      <c r="A1731" s="52"/>
      <c r="B1731" s="67"/>
      <c r="C1731" s="53"/>
      <c r="E1731" s="77"/>
      <c r="F1731" s="77"/>
      <c r="K1731" s="77"/>
    </row>
    <row r="1732" spans="1:11">
      <c r="A1732" s="52"/>
      <c r="B1732" s="67"/>
      <c r="C1732" s="53"/>
      <c r="E1732" s="77"/>
      <c r="F1732" s="77"/>
      <c r="K1732" s="77"/>
    </row>
    <row r="1733" spans="1:11">
      <c r="A1733" s="52"/>
      <c r="B1733" s="67"/>
      <c r="C1733" s="53"/>
      <c r="E1733" s="77"/>
      <c r="F1733" s="77"/>
      <c r="K1733" s="77"/>
    </row>
    <row r="1734" spans="1:11">
      <c r="A1734" s="52"/>
      <c r="B1734" s="67"/>
      <c r="C1734" s="53"/>
      <c r="E1734" s="77"/>
      <c r="F1734" s="77"/>
      <c r="K1734" s="77"/>
    </row>
    <row r="1735" spans="1:11">
      <c r="A1735" s="52"/>
      <c r="B1735" s="67"/>
      <c r="C1735" s="53"/>
      <c r="E1735" s="77"/>
      <c r="F1735" s="77"/>
      <c r="K1735" s="77"/>
    </row>
    <row r="1736" spans="1:11">
      <c r="A1736" s="52"/>
      <c r="B1736" s="67"/>
      <c r="C1736" s="53"/>
      <c r="E1736" s="77"/>
      <c r="F1736" s="77"/>
      <c r="K1736" s="77"/>
    </row>
    <row r="1737" spans="1:11">
      <c r="A1737" s="52"/>
      <c r="B1737" s="67"/>
      <c r="C1737" s="53"/>
      <c r="E1737" s="77"/>
      <c r="F1737" s="77"/>
      <c r="K1737" s="77"/>
    </row>
    <row r="1738" spans="1:11">
      <c r="A1738" s="52"/>
      <c r="B1738" s="67"/>
      <c r="C1738" s="53"/>
      <c r="E1738" s="77"/>
      <c r="F1738" s="77"/>
      <c r="K1738" s="77"/>
    </row>
    <row r="1739" spans="1:11">
      <c r="A1739" s="52"/>
      <c r="B1739" s="67"/>
      <c r="C1739" s="53"/>
      <c r="E1739" s="77"/>
      <c r="F1739" s="77"/>
      <c r="K1739" s="77"/>
    </row>
    <row r="1740" spans="1:11">
      <c r="A1740" s="52"/>
      <c r="B1740" s="67"/>
      <c r="C1740" s="53"/>
      <c r="E1740" s="77"/>
      <c r="F1740" s="77"/>
      <c r="K1740" s="77"/>
    </row>
    <row r="1741" spans="1:11">
      <c r="A1741" s="52"/>
      <c r="B1741" s="67"/>
      <c r="C1741" s="53"/>
      <c r="E1741" s="77"/>
      <c r="F1741" s="77"/>
      <c r="K1741" s="77"/>
    </row>
    <row r="1742" spans="1:11">
      <c r="A1742" s="52"/>
      <c r="B1742" s="67"/>
      <c r="C1742" s="53"/>
      <c r="E1742" s="77"/>
      <c r="F1742" s="77"/>
      <c r="K1742" s="77"/>
    </row>
    <row r="1743" spans="1:11">
      <c r="A1743" s="52"/>
      <c r="B1743" s="67"/>
      <c r="C1743" s="53"/>
      <c r="E1743" s="77"/>
      <c r="F1743" s="77"/>
      <c r="K1743" s="77"/>
    </row>
    <row r="1744" spans="1:11">
      <c r="A1744" s="52"/>
      <c r="B1744" s="67"/>
      <c r="C1744" s="53"/>
      <c r="E1744" s="77"/>
      <c r="F1744" s="77"/>
      <c r="K1744" s="77"/>
    </row>
    <row r="1745" spans="1:11">
      <c r="A1745" s="52"/>
      <c r="B1745" s="67"/>
      <c r="C1745" s="53"/>
      <c r="E1745" s="77"/>
      <c r="F1745" s="77"/>
      <c r="K1745" s="77"/>
    </row>
    <row r="1746" spans="1:11">
      <c r="A1746" s="52"/>
      <c r="B1746" s="67"/>
      <c r="C1746" s="53"/>
      <c r="E1746" s="77"/>
      <c r="F1746" s="77"/>
      <c r="K1746" s="77"/>
    </row>
    <row r="1747" spans="1:11">
      <c r="A1747" s="52"/>
      <c r="B1747" s="67"/>
      <c r="C1747" s="53"/>
      <c r="E1747" s="77"/>
      <c r="F1747" s="77"/>
      <c r="K1747" s="77"/>
    </row>
    <row r="1748" spans="1:11">
      <c r="A1748" s="52"/>
      <c r="B1748" s="67"/>
      <c r="C1748" s="53"/>
      <c r="E1748" s="77"/>
      <c r="F1748" s="77"/>
      <c r="K1748" s="77"/>
    </row>
    <row r="1749" spans="1:11">
      <c r="A1749" s="52"/>
      <c r="B1749" s="67"/>
      <c r="C1749" s="53"/>
      <c r="E1749" s="77"/>
      <c r="F1749" s="77"/>
      <c r="K1749" s="77"/>
    </row>
    <row r="1750" spans="1:11">
      <c r="A1750" s="52"/>
      <c r="B1750" s="67"/>
      <c r="C1750" s="53"/>
      <c r="E1750" s="77"/>
      <c r="F1750" s="77"/>
      <c r="K1750" s="77"/>
    </row>
    <row r="1751" spans="1:11">
      <c r="A1751" s="52"/>
      <c r="B1751" s="67"/>
      <c r="C1751" s="53"/>
      <c r="E1751" s="77"/>
      <c r="F1751" s="77"/>
      <c r="K1751" s="77"/>
    </row>
    <row r="1752" spans="1:11">
      <c r="A1752" s="52"/>
      <c r="B1752" s="67"/>
      <c r="C1752" s="53"/>
      <c r="E1752" s="77"/>
      <c r="F1752" s="77"/>
      <c r="K1752" s="77"/>
    </row>
    <row r="1753" spans="1:11">
      <c r="A1753" s="52"/>
      <c r="B1753" s="67"/>
      <c r="C1753" s="53"/>
      <c r="E1753" s="77"/>
      <c r="F1753" s="77"/>
      <c r="K1753" s="77"/>
    </row>
    <row r="1754" spans="1:11">
      <c r="A1754" s="52"/>
      <c r="B1754" s="67"/>
      <c r="C1754" s="53"/>
      <c r="E1754" s="77"/>
      <c r="F1754" s="77"/>
      <c r="K1754" s="77"/>
    </row>
    <row r="1755" spans="1:11">
      <c r="A1755" s="52"/>
      <c r="B1755" s="67"/>
      <c r="C1755" s="53"/>
      <c r="E1755" s="77"/>
      <c r="F1755" s="77"/>
      <c r="K1755" s="77"/>
    </row>
    <row r="1756" spans="1:11">
      <c r="A1756" s="52"/>
      <c r="B1756" s="67"/>
      <c r="C1756" s="53"/>
      <c r="E1756" s="77"/>
      <c r="F1756" s="77"/>
      <c r="K1756" s="77"/>
    </row>
    <row r="1757" spans="1:11">
      <c r="A1757" s="52"/>
      <c r="B1757" s="67"/>
      <c r="C1757" s="53"/>
      <c r="E1757" s="77"/>
      <c r="F1757" s="77"/>
      <c r="K1757" s="77"/>
    </row>
    <row r="1758" spans="1:11">
      <c r="A1758" s="52"/>
      <c r="B1758" s="67"/>
      <c r="C1758" s="53"/>
      <c r="E1758" s="77"/>
      <c r="F1758" s="77"/>
      <c r="K1758" s="77"/>
    </row>
    <row r="1759" spans="1:11">
      <c r="A1759" s="52"/>
      <c r="B1759" s="67"/>
      <c r="C1759" s="53"/>
      <c r="E1759" s="77"/>
      <c r="F1759" s="77"/>
      <c r="K1759" s="77"/>
    </row>
    <row r="1760" spans="1:11">
      <c r="A1760" s="52"/>
      <c r="B1760" s="67"/>
      <c r="C1760" s="53"/>
      <c r="E1760" s="77"/>
      <c r="F1760" s="77"/>
      <c r="K1760" s="77"/>
    </row>
    <row r="1761" spans="1:11">
      <c r="A1761" s="52"/>
      <c r="B1761" s="67"/>
      <c r="C1761" s="53"/>
      <c r="E1761" s="77"/>
      <c r="F1761" s="77"/>
      <c r="K1761" s="77"/>
    </row>
    <row r="1762" spans="1:11">
      <c r="A1762" s="52"/>
      <c r="B1762" s="67"/>
      <c r="C1762" s="53"/>
      <c r="E1762" s="77"/>
      <c r="F1762" s="77"/>
      <c r="K1762" s="77"/>
    </row>
    <row r="1763" spans="1:11">
      <c r="A1763" s="52"/>
      <c r="B1763" s="67"/>
      <c r="C1763" s="53"/>
      <c r="E1763" s="77"/>
      <c r="F1763" s="77"/>
      <c r="K1763" s="77"/>
    </row>
    <row r="1764" spans="1:11">
      <c r="A1764" s="52"/>
      <c r="B1764" s="67"/>
      <c r="C1764" s="53"/>
      <c r="E1764" s="77"/>
      <c r="F1764" s="77"/>
      <c r="K1764" s="77"/>
    </row>
    <row r="1765" spans="1:11">
      <c r="A1765" s="52"/>
      <c r="B1765" s="67"/>
      <c r="C1765" s="53"/>
      <c r="E1765" s="77"/>
      <c r="F1765" s="77"/>
      <c r="K1765" s="77"/>
    </row>
    <row r="1766" spans="1:11">
      <c r="A1766" s="52"/>
      <c r="B1766" s="67"/>
      <c r="C1766" s="53"/>
      <c r="E1766" s="77"/>
      <c r="F1766" s="77"/>
      <c r="K1766" s="77"/>
    </row>
    <row r="1767" spans="1:11">
      <c r="A1767" s="52"/>
      <c r="B1767" s="67"/>
      <c r="C1767" s="53"/>
      <c r="E1767" s="77"/>
      <c r="F1767" s="77"/>
      <c r="K1767" s="77"/>
    </row>
    <row r="1768" spans="1:11">
      <c r="A1768" s="52"/>
      <c r="B1768" s="67"/>
      <c r="C1768" s="53"/>
      <c r="E1768" s="77"/>
      <c r="F1768" s="77"/>
      <c r="K1768" s="77"/>
    </row>
    <row r="1769" spans="1:11">
      <c r="A1769" s="52"/>
      <c r="B1769" s="67"/>
      <c r="C1769" s="53"/>
      <c r="E1769" s="77"/>
      <c r="F1769" s="77"/>
      <c r="K1769" s="77"/>
    </row>
    <row r="1770" spans="1:11">
      <c r="A1770" s="52"/>
      <c r="B1770" s="67"/>
      <c r="C1770" s="53"/>
      <c r="E1770" s="77"/>
      <c r="F1770" s="77"/>
      <c r="K1770" s="77"/>
    </row>
    <row r="1771" spans="1:11">
      <c r="A1771" s="52"/>
      <c r="B1771" s="67"/>
      <c r="C1771" s="53"/>
      <c r="E1771" s="77"/>
      <c r="F1771" s="77"/>
      <c r="K1771" s="77"/>
    </row>
    <row r="1772" spans="1:11">
      <c r="A1772" s="52"/>
      <c r="B1772" s="67"/>
      <c r="C1772" s="53"/>
      <c r="E1772" s="77"/>
      <c r="F1772" s="77"/>
      <c r="K1772" s="77"/>
    </row>
    <row r="1773" spans="1:11">
      <c r="A1773" s="52"/>
      <c r="B1773" s="67"/>
      <c r="C1773" s="53"/>
      <c r="E1773" s="77"/>
      <c r="F1773" s="77"/>
      <c r="K1773" s="77"/>
    </row>
    <row r="1774" spans="1:11">
      <c r="A1774" s="52"/>
      <c r="B1774" s="67"/>
      <c r="C1774" s="53"/>
      <c r="E1774" s="77"/>
      <c r="F1774" s="77"/>
      <c r="K1774" s="77"/>
    </row>
    <row r="1775" spans="1:11">
      <c r="A1775" s="52"/>
      <c r="B1775" s="67"/>
      <c r="C1775" s="53"/>
      <c r="E1775" s="77"/>
      <c r="F1775" s="77"/>
      <c r="K1775" s="77"/>
    </row>
    <row r="1776" spans="1:11">
      <c r="A1776" s="52"/>
      <c r="B1776" s="67"/>
      <c r="C1776" s="53"/>
      <c r="E1776" s="77"/>
      <c r="F1776" s="77"/>
      <c r="K1776" s="77"/>
    </row>
    <row r="1777" spans="1:11">
      <c r="A1777" s="52"/>
      <c r="B1777" s="67"/>
      <c r="C1777" s="53"/>
      <c r="E1777" s="77"/>
      <c r="F1777" s="77"/>
      <c r="K1777" s="77"/>
    </row>
    <row r="1778" spans="1:11">
      <c r="A1778" s="52"/>
      <c r="B1778" s="67"/>
      <c r="C1778" s="53"/>
      <c r="E1778" s="77"/>
      <c r="F1778" s="77"/>
      <c r="K1778" s="77"/>
    </row>
    <row r="1779" spans="1:11">
      <c r="A1779" s="52"/>
      <c r="B1779" s="67"/>
      <c r="C1779" s="53"/>
      <c r="E1779" s="77"/>
      <c r="F1779" s="77"/>
      <c r="K1779" s="77"/>
    </row>
    <row r="1780" spans="1:11">
      <c r="A1780" s="52"/>
      <c r="B1780" s="67"/>
      <c r="C1780" s="53"/>
      <c r="E1780" s="77"/>
      <c r="F1780" s="77"/>
      <c r="K1780" s="77"/>
    </row>
    <row r="1781" spans="1:11">
      <c r="A1781" s="52"/>
      <c r="B1781" s="67"/>
      <c r="C1781" s="53"/>
      <c r="E1781" s="77"/>
      <c r="F1781" s="77"/>
      <c r="K1781" s="77"/>
    </row>
    <row r="1782" spans="1:11">
      <c r="A1782" s="52"/>
      <c r="B1782" s="67"/>
      <c r="C1782" s="53"/>
      <c r="E1782" s="77"/>
      <c r="F1782" s="77"/>
      <c r="K1782" s="77"/>
    </row>
    <row r="1783" spans="1:11">
      <c r="A1783" s="52"/>
      <c r="B1783" s="67"/>
      <c r="C1783" s="53"/>
      <c r="E1783" s="77"/>
      <c r="F1783" s="77"/>
      <c r="K1783" s="77"/>
    </row>
    <row r="1784" spans="1:11">
      <c r="A1784" s="52"/>
      <c r="B1784" s="67"/>
      <c r="C1784" s="53"/>
      <c r="E1784" s="77"/>
      <c r="F1784" s="77"/>
      <c r="K1784" s="77"/>
    </row>
    <row r="1785" spans="1:11">
      <c r="A1785" s="52"/>
      <c r="B1785" s="67"/>
      <c r="C1785" s="53"/>
      <c r="E1785" s="77"/>
      <c r="F1785" s="77"/>
      <c r="K1785" s="77"/>
    </row>
    <row r="1786" spans="1:11">
      <c r="A1786" s="52"/>
      <c r="B1786" s="67"/>
      <c r="C1786" s="53"/>
      <c r="E1786" s="77"/>
      <c r="F1786" s="77"/>
      <c r="K1786" s="77"/>
    </row>
    <row r="1787" spans="1:11">
      <c r="A1787" s="52"/>
      <c r="B1787" s="67"/>
      <c r="C1787" s="53"/>
      <c r="E1787" s="77"/>
      <c r="F1787" s="77"/>
      <c r="K1787" s="77"/>
    </row>
    <row r="1788" spans="1:11">
      <c r="A1788" s="52"/>
      <c r="B1788" s="67"/>
      <c r="C1788" s="53"/>
      <c r="E1788" s="77"/>
      <c r="F1788" s="77"/>
      <c r="K1788" s="77"/>
    </row>
    <row r="1789" spans="1:11">
      <c r="A1789" s="52"/>
      <c r="B1789" s="67"/>
      <c r="C1789" s="53"/>
      <c r="E1789" s="77"/>
      <c r="F1789" s="77"/>
      <c r="K1789" s="77"/>
    </row>
    <row r="1790" spans="1:11">
      <c r="A1790" s="52"/>
      <c r="B1790" s="67"/>
      <c r="C1790" s="53"/>
      <c r="E1790" s="77"/>
      <c r="F1790" s="77"/>
      <c r="K1790" s="77"/>
    </row>
    <row r="1791" spans="1:11">
      <c r="A1791" s="52"/>
      <c r="B1791" s="67"/>
      <c r="C1791" s="53"/>
      <c r="E1791" s="77"/>
      <c r="F1791" s="77"/>
      <c r="K1791" s="77"/>
    </row>
    <row r="1792" spans="1:11">
      <c r="A1792" s="52"/>
      <c r="B1792" s="67"/>
      <c r="C1792" s="53"/>
      <c r="E1792" s="77"/>
      <c r="F1792" s="77"/>
      <c r="K1792" s="77"/>
    </row>
    <row r="1793" spans="1:11">
      <c r="A1793" s="52"/>
      <c r="B1793" s="67"/>
      <c r="C1793" s="53"/>
      <c r="E1793" s="77"/>
      <c r="F1793" s="77"/>
      <c r="K1793" s="77"/>
    </row>
    <row r="1794" spans="1:11">
      <c r="A1794" s="52"/>
      <c r="B1794" s="67"/>
      <c r="C1794" s="53"/>
      <c r="E1794" s="77"/>
      <c r="F1794" s="77"/>
      <c r="K1794" s="77"/>
    </row>
    <row r="1795" spans="1:11">
      <c r="A1795" s="52"/>
      <c r="B1795" s="67"/>
      <c r="C1795" s="53"/>
      <c r="E1795" s="77"/>
      <c r="F1795" s="77"/>
      <c r="K1795" s="77"/>
    </row>
    <row r="1796" spans="1:11">
      <c r="A1796" s="52"/>
      <c r="B1796" s="67"/>
      <c r="C1796" s="53"/>
      <c r="E1796" s="77"/>
      <c r="F1796" s="77"/>
      <c r="K1796" s="77"/>
    </row>
    <row r="1797" spans="1:11">
      <c r="A1797" s="52"/>
      <c r="B1797" s="67"/>
      <c r="C1797" s="53"/>
      <c r="E1797" s="77"/>
      <c r="F1797" s="77"/>
      <c r="K1797" s="77"/>
    </row>
    <row r="1798" spans="1:11">
      <c r="A1798" s="52"/>
      <c r="B1798" s="67"/>
      <c r="C1798" s="53"/>
      <c r="E1798" s="77"/>
      <c r="F1798" s="77"/>
      <c r="K1798" s="77"/>
    </row>
    <row r="1799" spans="1:11">
      <c r="A1799" s="52"/>
      <c r="B1799" s="67"/>
      <c r="C1799" s="53"/>
      <c r="E1799" s="77"/>
      <c r="F1799" s="77"/>
      <c r="K1799" s="77"/>
    </row>
    <row r="1800" spans="1:11">
      <c r="A1800" s="52"/>
      <c r="B1800" s="67"/>
      <c r="C1800" s="53"/>
      <c r="E1800" s="77"/>
      <c r="F1800" s="77"/>
      <c r="K1800" s="77"/>
    </row>
    <row r="1801" spans="1:11">
      <c r="A1801" s="52"/>
      <c r="B1801" s="67"/>
      <c r="C1801" s="53"/>
      <c r="E1801" s="77"/>
      <c r="F1801" s="77"/>
      <c r="K1801" s="77"/>
    </row>
    <row r="1802" spans="1:11">
      <c r="A1802" s="52"/>
      <c r="B1802" s="67"/>
      <c r="C1802" s="53"/>
      <c r="E1802" s="77"/>
      <c r="F1802" s="77"/>
      <c r="K1802" s="77"/>
    </row>
    <row r="1803" spans="1:11">
      <c r="A1803" s="52"/>
      <c r="B1803" s="67"/>
      <c r="C1803" s="53"/>
      <c r="E1803" s="77"/>
      <c r="F1803" s="77"/>
      <c r="K1803" s="77"/>
    </row>
    <row r="1804" spans="1:11">
      <c r="A1804" s="52"/>
      <c r="B1804" s="67"/>
      <c r="C1804" s="53"/>
      <c r="E1804" s="77"/>
      <c r="F1804" s="77"/>
      <c r="K1804" s="77"/>
    </row>
    <row r="1805" spans="1:11">
      <c r="A1805" s="52"/>
      <c r="B1805" s="67"/>
      <c r="C1805" s="53"/>
      <c r="E1805" s="77"/>
      <c r="F1805" s="77"/>
      <c r="K1805" s="77"/>
    </row>
    <row r="1806" spans="1:11">
      <c r="A1806" s="52"/>
      <c r="B1806" s="67"/>
      <c r="C1806" s="53"/>
      <c r="E1806" s="77"/>
      <c r="F1806" s="77"/>
      <c r="K1806" s="77"/>
    </row>
    <row r="1807" spans="1:11">
      <c r="B1807" s="57"/>
      <c r="C1807" s="56"/>
    </row>
    <row r="1808" spans="1:11">
      <c r="B1808" s="57"/>
      <c r="C1808" s="56"/>
    </row>
    <row r="1809" spans="2:3">
      <c r="B1809" s="57"/>
      <c r="C1809" s="56"/>
    </row>
    <row r="1810" spans="2:3">
      <c r="B1810" s="57"/>
      <c r="C1810" s="56"/>
    </row>
    <row r="1811" spans="2:3">
      <c r="B1811" s="57"/>
      <c r="C1811" s="56"/>
    </row>
    <row r="1812" spans="2:3">
      <c r="B1812" s="57"/>
      <c r="C1812" s="56"/>
    </row>
    <row r="1813" spans="2:3">
      <c r="B1813" s="57"/>
      <c r="C1813" s="56"/>
    </row>
    <row r="1814" spans="2:3">
      <c r="B1814" s="57"/>
      <c r="C1814" s="56"/>
    </row>
    <row r="1815" spans="2:3">
      <c r="B1815" s="57"/>
      <c r="C1815" s="56"/>
    </row>
    <row r="1816" spans="2:3">
      <c r="B1816" s="57"/>
      <c r="C1816" s="56"/>
    </row>
    <row r="1817" spans="2:3">
      <c r="B1817" s="57"/>
      <c r="C1817" s="56"/>
    </row>
    <row r="1818" spans="2:3">
      <c r="B1818" s="57"/>
      <c r="C1818" s="56"/>
    </row>
    <row r="1819" spans="2:3">
      <c r="B1819" s="57"/>
      <c r="C1819" s="56"/>
    </row>
    <row r="1820" spans="2:3">
      <c r="B1820" s="57"/>
      <c r="C1820" s="56"/>
    </row>
    <row r="1821" spans="2:3">
      <c r="B1821" s="57"/>
      <c r="C1821" s="56"/>
    </row>
    <row r="1822" spans="2:3">
      <c r="B1822" s="57"/>
      <c r="C1822" s="56"/>
    </row>
    <row r="1823" spans="2:3">
      <c r="B1823" s="57"/>
      <c r="C1823" s="56"/>
    </row>
    <row r="1824" spans="2:3">
      <c r="B1824" s="57"/>
      <c r="C1824" s="56"/>
    </row>
    <row r="1825" spans="2:3">
      <c r="B1825" s="57"/>
      <c r="C1825" s="56"/>
    </row>
    <row r="1826" spans="2:3">
      <c r="B1826" s="57"/>
      <c r="C1826" s="56"/>
    </row>
    <row r="1827" spans="2:3">
      <c r="B1827" s="57"/>
      <c r="C1827" s="56"/>
    </row>
    <row r="1828" spans="2:3">
      <c r="B1828" s="57"/>
      <c r="C1828" s="56"/>
    </row>
    <row r="1829" spans="2:3">
      <c r="B1829" s="57"/>
      <c r="C1829" s="56"/>
    </row>
    <row r="1830" spans="2:3">
      <c r="B1830" s="57"/>
      <c r="C1830" s="56"/>
    </row>
    <row r="1831" spans="2:3">
      <c r="B1831" s="57"/>
      <c r="C1831" s="56"/>
    </row>
    <row r="1832" spans="2:3">
      <c r="B1832" s="57"/>
      <c r="C1832" s="56"/>
    </row>
    <row r="1833" spans="2:3">
      <c r="B1833" s="57"/>
      <c r="C1833" s="56"/>
    </row>
    <row r="1834" spans="2:3">
      <c r="B1834" s="57"/>
      <c r="C1834" s="56"/>
    </row>
    <row r="1835" spans="2:3">
      <c r="B1835" s="57"/>
      <c r="C1835" s="56"/>
    </row>
    <row r="1836" spans="2:3">
      <c r="B1836" s="57"/>
      <c r="C1836" s="56"/>
    </row>
    <row r="1837" spans="2:3">
      <c r="B1837" s="57"/>
      <c r="C1837" s="56"/>
    </row>
    <row r="1838" spans="2:3">
      <c r="B1838" s="57"/>
      <c r="C1838" s="56"/>
    </row>
    <row r="1839" spans="2:3">
      <c r="B1839" s="57"/>
      <c r="C1839" s="56"/>
    </row>
    <row r="1840" spans="2:3">
      <c r="B1840" s="57"/>
      <c r="C1840" s="56"/>
    </row>
    <row r="1841" spans="2:3">
      <c r="B1841" s="57"/>
      <c r="C1841" s="56"/>
    </row>
    <row r="1842" spans="2:3">
      <c r="B1842" s="57"/>
      <c r="C1842" s="56"/>
    </row>
    <row r="1843" spans="2:3">
      <c r="B1843" s="57"/>
      <c r="C1843" s="56"/>
    </row>
    <row r="1844" spans="2:3">
      <c r="B1844" s="57"/>
      <c r="C1844" s="56"/>
    </row>
    <row r="1845" spans="2:3">
      <c r="B1845" s="57"/>
      <c r="C1845" s="56"/>
    </row>
    <row r="1846" spans="2:3">
      <c r="B1846" s="57"/>
      <c r="C1846" s="56"/>
    </row>
    <row r="1847" spans="2:3">
      <c r="B1847" s="57"/>
      <c r="C1847" s="56"/>
    </row>
    <row r="1848" spans="2:3">
      <c r="B1848" s="57"/>
      <c r="C1848" s="56"/>
    </row>
    <row r="1849" spans="2:3">
      <c r="B1849" s="57"/>
      <c r="C1849" s="56"/>
    </row>
    <row r="1850" spans="2:3">
      <c r="B1850" s="57"/>
      <c r="C1850" s="56"/>
    </row>
    <row r="1851" spans="2:3">
      <c r="B1851" s="57"/>
      <c r="C1851" s="56"/>
    </row>
    <row r="1852" spans="2:3">
      <c r="B1852" s="57"/>
      <c r="C1852" s="56"/>
    </row>
    <row r="1853" spans="2:3">
      <c r="B1853" s="57"/>
      <c r="C1853" s="56"/>
    </row>
    <row r="1854" spans="2:3">
      <c r="B1854" s="57"/>
      <c r="C1854" s="56"/>
    </row>
    <row r="1855" spans="2:3">
      <c r="B1855" s="57"/>
      <c r="C1855" s="56"/>
    </row>
    <row r="1856" spans="2:3">
      <c r="B1856" s="57"/>
      <c r="C1856" s="56"/>
    </row>
    <row r="1857" spans="2:3">
      <c r="B1857" s="57"/>
      <c r="C1857" s="56"/>
    </row>
    <row r="1858" spans="2:3">
      <c r="B1858" s="57"/>
      <c r="C1858" s="56"/>
    </row>
    <row r="1859" spans="2:3">
      <c r="B1859" s="57"/>
      <c r="C1859" s="56"/>
    </row>
    <row r="1860" spans="2:3">
      <c r="B1860" s="57"/>
      <c r="C1860" s="56"/>
    </row>
    <row r="1861" spans="2:3">
      <c r="B1861" s="57"/>
      <c r="C1861" s="56"/>
    </row>
    <row r="1862" spans="2:3">
      <c r="B1862" s="57"/>
      <c r="C1862" s="56"/>
    </row>
    <row r="1863" spans="2:3">
      <c r="B1863" s="57"/>
      <c r="C1863" s="56"/>
    </row>
    <row r="1864" spans="2:3">
      <c r="B1864" s="57"/>
      <c r="C1864" s="56"/>
    </row>
    <row r="1865" spans="2:3">
      <c r="B1865" s="57"/>
      <c r="C1865" s="56"/>
    </row>
    <row r="1866" spans="2:3">
      <c r="B1866" s="57"/>
      <c r="C1866" s="56"/>
    </row>
    <row r="1867" spans="2:3">
      <c r="B1867" s="57"/>
    </row>
    <row r="1868" spans="2:3">
      <c r="B1868" s="57"/>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eet19"/>
  <dimension ref="A1"/>
  <sheetViews>
    <sheetView workbookViewId="0">
      <selection activeCell="Q42" sqref="Q42"/>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36"/>
  <sheetViews>
    <sheetView workbookViewId="0">
      <selection activeCell="B27" sqref="B27"/>
    </sheetView>
  </sheetViews>
  <sheetFormatPr defaultRowHeight="15"/>
  <cols>
    <col min="1" max="1" width="38" style="77" customWidth="1"/>
    <col min="2" max="2" width="77.140625" style="77" customWidth="1"/>
    <col min="3" max="16384" width="9.140625" style="77"/>
  </cols>
  <sheetData>
    <row r="1" spans="1:4">
      <c r="A1" s="2" t="s">
        <v>295</v>
      </c>
      <c r="B1" s="173" t="s">
        <v>334</v>
      </c>
    </row>
    <row r="2" spans="1:4" ht="30">
      <c r="A2" s="147" t="s">
        <v>296</v>
      </c>
      <c r="B2" s="146">
        <v>-80</v>
      </c>
    </row>
    <row r="3" spans="1:4">
      <c r="A3" s="148"/>
    </row>
    <row r="4" spans="1:4">
      <c r="A4" s="170" t="s">
        <v>328</v>
      </c>
    </row>
    <row r="5" spans="1:4" ht="15.75" thickBot="1"/>
    <row r="6" spans="1:4" ht="15.75" thickTop="1">
      <c r="A6" s="149" t="s">
        <v>297</v>
      </c>
      <c r="B6" s="150" t="s">
        <v>298</v>
      </c>
    </row>
    <row r="7" spans="1:4" ht="15.75" thickBot="1">
      <c r="A7" s="92"/>
      <c r="B7" s="151" t="s">
        <v>299</v>
      </c>
    </row>
    <row r="8" spans="1:4" ht="30.75" thickTop="1">
      <c r="A8" s="149" t="s">
        <v>300</v>
      </c>
      <c r="B8" s="152" t="s">
        <v>301</v>
      </c>
      <c r="C8" s="153">
        <f>Data!A313</f>
        <v>40098.102326388886</v>
      </c>
    </row>
    <row r="9" spans="1:4" ht="30.75" thickBot="1">
      <c r="A9" s="92"/>
      <c r="B9" s="154" t="s">
        <v>302</v>
      </c>
    </row>
    <row r="10" spans="1:4" ht="15.75" thickTop="1">
      <c r="A10" s="84"/>
      <c r="B10" s="155"/>
    </row>
    <row r="11" spans="1:4">
      <c r="A11" s="156" t="s">
        <v>303</v>
      </c>
      <c r="B11" s="157" t="s">
        <v>234</v>
      </c>
      <c r="C11" s="153">
        <f>Data!A427</f>
        <v>40098.10628472222</v>
      </c>
    </row>
    <row r="12" spans="1:4">
      <c r="A12" s="87"/>
      <c r="B12" s="158"/>
    </row>
    <row r="13" spans="1:4">
      <c r="A13" s="159"/>
      <c r="B13" s="157"/>
    </row>
    <row r="14" spans="1:4" ht="15.75" thickBot="1">
      <c r="A14" s="92"/>
      <c r="B14" s="151"/>
    </row>
    <row r="15" spans="1:4" ht="15.75" thickTop="1">
      <c r="A15" s="149" t="s">
        <v>304</v>
      </c>
      <c r="B15" s="155" t="s">
        <v>329</v>
      </c>
      <c r="C15" s="146">
        <v>633</v>
      </c>
      <c r="D15" s="77" t="s">
        <v>1</v>
      </c>
    </row>
    <row r="16" spans="1:4">
      <c r="A16" s="87"/>
      <c r="B16" s="158" t="s">
        <v>305</v>
      </c>
    </row>
    <row r="17" spans="1:2" ht="15.75" thickBot="1">
      <c r="A17" s="92"/>
      <c r="B17" s="180" t="s">
        <v>349</v>
      </c>
    </row>
    <row r="18" spans="1:2" ht="30.75" thickTop="1">
      <c r="A18" s="160" t="s">
        <v>306</v>
      </c>
      <c r="B18" s="161" t="s">
        <v>307</v>
      </c>
    </row>
    <row r="19" spans="1:2">
      <c r="A19" s="159"/>
      <c r="B19" s="162"/>
    </row>
    <row r="20" spans="1:2">
      <c r="A20" s="159"/>
      <c r="B20" s="89"/>
    </row>
    <row r="21" spans="1:2">
      <c r="A21" s="159"/>
      <c r="B21" s="89"/>
    </row>
    <row r="22" spans="1:2">
      <c r="A22" s="159"/>
      <c r="B22" s="89"/>
    </row>
    <row r="23" spans="1:2">
      <c r="A23" s="159"/>
      <c r="B23" s="89"/>
    </row>
    <row r="24" spans="1:2">
      <c r="A24" s="159"/>
      <c r="B24" s="89"/>
    </row>
    <row r="25" spans="1:2">
      <c r="A25" s="159"/>
      <c r="B25" s="89"/>
    </row>
    <row r="26" spans="1:2">
      <c r="A26" s="159"/>
      <c r="B26" s="89"/>
    </row>
    <row r="27" spans="1:2">
      <c r="A27" s="159"/>
      <c r="B27" s="89"/>
    </row>
    <row r="28" spans="1:2">
      <c r="A28" s="159"/>
      <c r="B28" s="89"/>
    </row>
    <row r="29" spans="1:2">
      <c r="A29" s="159"/>
      <c r="B29" s="89"/>
    </row>
    <row r="30" spans="1:2" ht="15.75" thickBot="1">
      <c r="A30" s="163"/>
      <c r="B30" s="94"/>
    </row>
    <row r="31" spans="1:2" ht="16.5" thickTop="1" thickBot="1">
      <c r="A31" s="178" t="s">
        <v>308</v>
      </c>
      <c r="B31" s="179" t="s">
        <v>348</v>
      </c>
    </row>
    <row r="32" spans="1:2" ht="15.75" thickTop="1"/>
    <row r="33" spans="1:3">
      <c r="A33" s="2" t="s">
        <v>309</v>
      </c>
      <c r="B33" s="176" t="s">
        <v>342</v>
      </c>
    </row>
    <row r="34" spans="1:3">
      <c r="B34" s="177">
        <f>Evaluation!G2</f>
        <v>40098.102326388886</v>
      </c>
      <c r="C34" s="176" t="s">
        <v>341</v>
      </c>
    </row>
    <row r="35" spans="1:3">
      <c r="B35" s="164">
        <f>Evaluation!G2</f>
        <v>40098.102326388886</v>
      </c>
      <c r="C35" s="77" t="s">
        <v>310</v>
      </c>
    </row>
    <row r="36" spans="1:3">
      <c r="B36" s="172" t="s">
        <v>350</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sheetPr codeName="Sheet2"/>
  <dimension ref="B41"/>
  <sheetViews>
    <sheetView workbookViewId="0">
      <selection activeCell="Q30" sqref="Q30"/>
    </sheetView>
  </sheetViews>
  <sheetFormatPr defaultRowHeight="15"/>
  <sheetData>
    <row r="41" spans="2:2">
      <c r="B41" s="77" t="s">
        <v>289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
  <dimension ref="A1:DR529"/>
  <sheetViews>
    <sheetView workbookViewId="0">
      <selection activeCell="K34" sqref="K34"/>
    </sheetView>
  </sheetViews>
  <sheetFormatPr defaultRowHeight="15"/>
  <cols>
    <col min="4" max="4" width="13.85546875" customWidth="1"/>
    <col min="5" max="5" width="11.140625" customWidth="1"/>
    <col min="7" max="7" width="30.42578125" customWidth="1"/>
    <col min="8" max="8" width="10.28515625" bestFit="1" customWidth="1"/>
    <col min="9" max="9" width="19.140625" customWidth="1"/>
    <col min="10" max="10" width="13.42578125" customWidth="1"/>
    <col min="11" max="11" width="13" customWidth="1"/>
    <col min="24" max="24" width="12.28515625" bestFit="1" customWidth="1"/>
    <col min="25" max="25" width="13.7109375" bestFit="1" customWidth="1"/>
    <col min="28" max="28" width="12.7109375" bestFit="1" customWidth="1"/>
    <col min="29" max="29" width="9.42578125" customWidth="1"/>
    <col min="30" max="30" width="12" bestFit="1" customWidth="1"/>
    <col min="31" max="31" width="11" bestFit="1" customWidth="1"/>
    <col min="32" max="32" width="11.5703125" bestFit="1" customWidth="1"/>
    <col min="33" max="33" width="11" customWidth="1"/>
    <col min="34" max="39" width="11" bestFit="1" customWidth="1"/>
    <col min="41" max="41" width="13.5703125" customWidth="1"/>
    <col min="42" max="42" width="10.28515625" bestFit="1" customWidth="1"/>
    <col min="43" max="43" width="11.5703125" bestFit="1" customWidth="1"/>
    <col min="44" max="44" width="13.140625" bestFit="1" customWidth="1"/>
    <col min="45" max="45" width="11.42578125" bestFit="1" customWidth="1"/>
    <col min="46" max="46" width="14.7109375" bestFit="1" customWidth="1"/>
    <col min="47" max="47" width="8.7109375" bestFit="1" customWidth="1"/>
    <col min="48" max="48" width="13.140625" bestFit="1" customWidth="1"/>
    <col min="49" max="49" width="15.140625" bestFit="1" customWidth="1"/>
    <col min="50" max="52" width="15.140625" style="77" customWidth="1"/>
    <col min="55" max="55" width="10.28515625" bestFit="1" customWidth="1"/>
    <col min="56" max="56" width="11.5703125" bestFit="1" customWidth="1"/>
    <col min="57" max="57" width="13.140625" bestFit="1" customWidth="1"/>
    <col min="58" max="58" width="11.42578125" bestFit="1" customWidth="1"/>
    <col min="59" max="59" width="25.28515625" customWidth="1"/>
    <col min="61" max="61" width="13.140625" bestFit="1" customWidth="1"/>
    <col min="62" max="62" width="15.140625" bestFit="1" customWidth="1"/>
    <col min="63" max="64" width="15.140625" style="77" customWidth="1"/>
    <col min="65" max="65" width="10.42578125" customWidth="1"/>
    <col min="66" max="66" width="11.7109375" style="77" customWidth="1"/>
    <col min="69" max="69" width="10.28515625" bestFit="1" customWidth="1"/>
    <col min="70" max="70" width="11.5703125" bestFit="1" customWidth="1"/>
    <col min="71" max="71" width="12.42578125" customWidth="1"/>
    <col min="72" max="72" width="12.28515625" customWidth="1"/>
    <col min="73" max="73" width="24.28515625" bestFit="1" customWidth="1"/>
    <col min="75" max="75" width="13.140625" bestFit="1" customWidth="1"/>
    <col min="76" max="76" width="15.140625" bestFit="1" customWidth="1"/>
    <col min="77" max="77" width="15.5703125" style="77" customWidth="1"/>
    <col min="78" max="78" width="9.140625" style="77"/>
    <col min="79" max="79" width="11.140625" customWidth="1"/>
    <col min="80" max="80" width="11.140625" style="77" customWidth="1"/>
    <col min="83" max="83" width="10.28515625" bestFit="1" customWidth="1"/>
    <col min="84" max="84" width="11.5703125" bestFit="1" customWidth="1"/>
    <col min="85" max="85" width="13.140625" bestFit="1" customWidth="1"/>
    <col min="86" max="86" width="12.7109375" customWidth="1"/>
    <col min="87" max="87" width="24.140625" bestFit="1" customWidth="1"/>
    <col min="89" max="89" width="13.140625" bestFit="1" customWidth="1"/>
    <col min="90" max="90" width="15.140625" bestFit="1" customWidth="1"/>
    <col min="91" max="91" width="18" style="77" customWidth="1"/>
    <col min="92" max="92" width="15.140625" style="77" customWidth="1"/>
    <col min="93" max="93" width="10.5703125" bestFit="1" customWidth="1"/>
    <col min="94" max="94" width="11.5703125" style="77" bestFit="1" customWidth="1"/>
    <col min="97" max="97" width="10" customWidth="1"/>
    <col min="98" max="98" width="12.7109375" customWidth="1"/>
    <col min="99" max="100" width="12.42578125" customWidth="1"/>
    <col min="101" max="101" width="24.7109375" customWidth="1"/>
    <col min="103" max="103" width="12.42578125" customWidth="1"/>
    <col min="104" max="104" width="15.140625" customWidth="1"/>
    <col min="105" max="105" width="18.85546875" style="77" customWidth="1"/>
    <col min="106" max="106" width="15.140625" style="77" customWidth="1"/>
    <col min="107" max="107" width="10.5703125" customWidth="1"/>
    <col min="108" max="108" width="11.5703125" style="77" customWidth="1"/>
    <col min="111" max="111" width="10.140625" customWidth="1"/>
    <col min="112" max="112" width="11.5703125" customWidth="1"/>
    <col min="113" max="113" width="13.140625" customWidth="1"/>
    <col min="114" max="114" width="11.5703125" customWidth="1"/>
    <col min="115" max="115" width="24.42578125" customWidth="1"/>
    <col min="117" max="117" width="13.140625" customWidth="1"/>
    <col min="118" max="118" width="14.42578125" customWidth="1"/>
    <col min="119" max="119" width="19" style="77" customWidth="1"/>
    <col min="120" max="120" width="14.42578125" style="77" customWidth="1"/>
    <col min="121" max="121" width="10.5703125" bestFit="1" customWidth="1"/>
    <col min="122" max="122" width="12.28515625" style="77" customWidth="1"/>
  </cols>
  <sheetData>
    <row r="1" spans="1:122" ht="15.75" thickTop="1">
      <c r="A1" t="s">
        <v>10</v>
      </c>
      <c r="B1">
        <v>2</v>
      </c>
      <c r="C1" t="s">
        <v>106</v>
      </c>
      <c r="F1" s="2" t="s">
        <v>8</v>
      </c>
      <c r="G1" s="6">
        <f>G2</f>
        <v>40098.102326388886</v>
      </c>
      <c r="I1" s="18"/>
      <c r="J1" s="19"/>
      <c r="K1" s="70" t="s">
        <v>145</v>
      </c>
      <c r="L1" s="19" t="str">
        <f>'Entry Data'!B1</f>
        <v>My BA</v>
      </c>
      <c r="M1" s="19"/>
      <c r="N1" s="19"/>
      <c r="O1" s="19"/>
      <c r="P1" s="19"/>
      <c r="Q1" s="19"/>
      <c r="R1" s="19"/>
      <c r="S1" s="19"/>
      <c r="T1" s="20"/>
      <c r="U1" s="54"/>
      <c r="V1" s="54"/>
      <c r="W1" s="55" t="s">
        <v>127</v>
      </c>
      <c r="X1" s="58">
        <f>$B78</f>
        <v>40098.102303240739</v>
      </c>
      <c r="Y1" s="54"/>
      <c r="Z1" s="54"/>
      <c r="AA1" s="54"/>
      <c r="AB1" s="77"/>
      <c r="AC1" s="77" t="s">
        <v>127</v>
      </c>
      <c r="AD1" s="5">
        <f>$B$78</f>
        <v>40098.102303240739</v>
      </c>
      <c r="AE1" s="77"/>
      <c r="AN1" s="84"/>
      <c r="AO1" s="104"/>
      <c r="AP1" s="104"/>
      <c r="AQ1" s="104"/>
      <c r="AR1" s="105" t="s">
        <v>228</v>
      </c>
      <c r="AS1" s="124" t="s">
        <v>229</v>
      </c>
      <c r="AT1" s="104" t="s">
        <v>230</v>
      </c>
      <c r="AU1" s="104"/>
      <c r="AV1" s="104"/>
      <c r="AW1" s="104"/>
      <c r="AX1" s="104"/>
      <c r="AY1" s="104"/>
      <c r="AZ1" s="107"/>
      <c r="BA1" s="84"/>
      <c r="BB1" s="104"/>
      <c r="BC1" s="104"/>
      <c r="BD1" s="104"/>
      <c r="BE1" s="104"/>
      <c r="BF1" s="105" t="s">
        <v>8</v>
      </c>
      <c r="BG1" s="106">
        <f>$BG$2</f>
        <v>40098.102326388886</v>
      </c>
      <c r="BH1" s="104"/>
      <c r="BI1" s="104"/>
      <c r="BJ1" s="104"/>
      <c r="BK1" s="104"/>
      <c r="BL1" s="104"/>
      <c r="BM1" s="104"/>
      <c r="BN1" s="107"/>
      <c r="BO1" s="84"/>
      <c r="BP1" s="104"/>
      <c r="BQ1" s="104"/>
      <c r="BR1" s="104"/>
      <c r="BS1" s="104"/>
      <c r="BT1" s="105" t="s">
        <v>8</v>
      </c>
      <c r="BU1" s="106">
        <f>BU2</f>
        <v>40098.102326388886</v>
      </c>
      <c r="BV1" s="104"/>
      <c r="BW1" s="104"/>
      <c r="BX1" s="104"/>
      <c r="BY1" s="104"/>
      <c r="BZ1" s="104"/>
      <c r="CA1" s="104"/>
      <c r="CB1" s="107"/>
      <c r="CC1" s="84"/>
      <c r="CD1" s="104"/>
      <c r="CE1" s="104"/>
      <c r="CF1" s="104"/>
      <c r="CG1" s="104"/>
      <c r="CH1" s="105" t="s">
        <v>8</v>
      </c>
      <c r="CI1" s="106">
        <f>CI2</f>
        <v>40098.102326388886</v>
      </c>
      <c r="CJ1" s="104"/>
      <c r="CK1" s="104"/>
      <c r="CL1" s="104"/>
      <c r="CM1" s="104"/>
      <c r="CN1" s="104"/>
      <c r="CO1" s="104"/>
      <c r="CP1" s="107"/>
      <c r="CQ1" s="84"/>
      <c r="CR1" s="104"/>
      <c r="CS1" s="104"/>
      <c r="CT1" s="104"/>
      <c r="CU1" s="104"/>
      <c r="CV1" s="105" t="s">
        <v>8</v>
      </c>
      <c r="CW1" s="106">
        <f>CW2</f>
        <v>40098.102326388886</v>
      </c>
      <c r="CX1" s="104"/>
      <c r="CY1" s="104"/>
      <c r="CZ1" s="104"/>
      <c r="DA1" s="104"/>
      <c r="DB1" s="104"/>
      <c r="DC1" s="104"/>
      <c r="DD1" s="107"/>
      <c r="DE1" s="84"/>
      <c r="DF1" s="104"/>
      <c r="DG1" s="104"/>
      <c r="DH1" s="104"/>
      <c r="DI1" s="104"/>
      <c r="DJ1" s="105" t="s">
        <v>8</v>
      </c>
      <c r="DK1" s="106">
        <f>DK2</f>
        <v>40098.102326388886</v>
      </c>
      <c r="DL1" s="104"/>
      <c r="DM1" s="104"/>
      <c r="DN1" s="104"/>
      <c r="DO1" s="104"/>
      <c r="DP1" s="104"/>
      <c r="DQ1" s="104"/>
      <c r="DR1" s="107"/>
    </row>
    <row r="2" spans="1:122">
      <c r="F2" s="2" t="s">
        <v>9</v>
      </c>
      <c r="G2" s="5">
        <f>'Entry Data'!C8</f>
        <v>40098.102326388886</v>
      </c>
      <c r="I2" s="21"/>
      <c r="J2" s="22"/>
      <c r="K2" s="23" t="s">
        <v>6</v>
      </c>
      <c r="L2" s="24">
        <v>60</v>
      </c>
      <c r="M2" s="25" t="s">
        <v>5</v>
      </c>
      <c r="N2" s="25"/>
      <c r="O2" s="22"/>
      <c r="P2" s="22"/>
      <c r="Q2" s="22"/>
      <c r="R2" s="22"/>
      <c r="S2" s="22"/>
      <c r="T2" s="26"/>
      <c r="U2" s="54"/>
      <c r="V2" s="54"/>
      <c r="W2" s="55" t="s">
        <v>128</v>
      </c>
      <c r="X2" s="62">
        <f>$C78</f>
        <v>60.03900146484375</v>
      </c>
      <c r="Y2" s="72">
        <f>$B78</f>
        <v>40098.102303240739</v>
      </c>
      <c r="Z2" s="54"/>
      <c r="AA2" s="54"/>
      <c r="AB2" s="77"/>
      <c r="AC2" s="77" t="s">
        <v>128</v>
      </c>
      <c r="AD2" s="77">
        <f>$C$78</f>
        <v>60.03900146484375</v>
      </c>
      <c r="AE2" s="5">
        <f>$B$78</f>
        <v>40098.102303240739</v>
      </c>
      <c r="AN2" s="87"/>
      <c r="AO2" s="14"/>
      <c r="AP2" s="14"/>
      <c r="AQ2" s="14"/>
      <c r="AR2" s="14"/>
      <c r="AS2" s="14"/>
      <c r="AT2" s="14"/>
      <c r="AU2" s="14"/>
      <c r="AV2" s="14"/>
      <c r="AW2" s="14"/>
      <c r="AX2" s="14"/>
      <c r="AY2" s="14"/>
      <c r="AZ2" s="89"/>
      <c r="BA2" s="87"/>
      <c r="BB2" s="14"/>
      <c r="BC2" s="14"/>
      <c r="BD2" s="14"/>
      <c r="BE2" s="14"/>
      <c r="BF2" s="40" t="s">
        <v>9</v>
      </c>
      <c r="BG2" s="108">
        <f>G2</f>
        <v>40098.102326388886</v>
      </c>
      <c r="BH2" s="14"/>
      <c r="BI2" s="14"/>
      <c r="BJ2" s="14"/>
      <c r="BK2" s="14"/>
      <c r="BL2" s="14"/>
      <c r="BM2" s="14"/>
      <c r="BN2" s="89"/>
      <c r="BO2" s="87"/>
      <c r="BP2" s="14"/>
      <c r="BQ2" s="14"/>
      <c r="BR2" s="14"/>
      <c r="BS2" s="14"/>
      <c r="BT2" s="40" t="s">
        <v>9</v>
      </c>
      <c r="BU2" s="108">
        <f>$G2</f>
        <v>40098.102326388886</v>
      </c>
      <c r="BV2" s="14"/>
      <c r="BW2" s="14"/>
      <c r="BX2" s="14"/>
      <c r="BY2" s="14"/>
      <c r="BZ2" s="14"/>
      <c r="CA2" s="14"/>
      <c r="CB2" s="89"/>
      <c r="CC2" s="87"/>
      <c r="CD2" s="14"/>
      <c r="CE2" s="14"/>
      <c r="CF2" s="14"/>
      <c r="CG2" s="14"/>
      <c r="CH2" s="40" t="s">
        <v>9</v>
      </c>
      <c r="CI2" s="108">
        <f>$G2</f>
        <v>40098.102326388886</v>
      </c>
      <c r="CJ2" s="14"/>
      <c r="CK2" s="14"/>
      <c r="CL2" s="14"/>
      <c r="CM2" s="14"/>
      <c r="CN2" s="14"/>
      <c r="CO2" s="14"/>
      <c r="CP2" s="89"/>
      <c r="CQ2" s="87"/>
      <c r="CR2" s="14"/>
      <c r="CS2" s="14"/>
      <c r="CT2" s="14"/>
      <c r="CU2" s="14"/>
      <c r="CV2" s="40" t="s">
        <v>9</v>
      </c>
      <c r="CW2" s="108">
        <f>$G2</f>
        <v>40098.102326388886</v>
      </c>
      <c r="CX2" s="14"/>
      <c r="CY2" s="14"/>
      <c r="CZ2" s="14"/>
      <c r="DA2" s="14"/>
      <c r="DB2" s="14"/>
      <c r="DC2" s="14"/>
      <c r="DD2" s="89"/>
      <c r="DE2" s="87"/>
      <c r="DF2" s="14"/>
      <c r="DG2" s="14"/>
      <c r="DH2" s="14"/>
      <c r="DI2" s="14"/>
      <c r="DJ2" s="40" t="s">
        <v>9</v>
      </c>
      <c r="DK2" s="108">
        <f>$G2</f>
        <v>40098.102326388886</v>
      </c>
      <c r="DL2" s="14"/>
      <c r="DM2" s="14"/>
      <c r="DN2" s="14"/>
      <c r="DO2" s="14"/>
      <c r="DP2" s="14"/>
      <c r="DQ2" s="14"/>
      <c r="DR2" s="89"/>
    </row>
    <row r="3" spans="1:122">
      <c r="F3" s="40" t="s">
        <v>234</v>
      </c>
      <c r="G3" s="5">
        <f>'Entry Data'!C11</f>
        <v>40098.10628472222</v>
      </c>
      <c r="I3" s="21"/>
      <c r="J3" s="22"/>
      <c r="K3" s="23" t="s">
        <v>163</v>
      </c>
      <c r="L3" s="71">
        <f>L7*-M4*10</f>
        <v>2400</v>
      </c>
      <c r="M3" s="25" t="s">
        <v>1</v>
      </c>
      <c r="N3" s="25"/>
      <c r="O3" s="22"/>
      <c r="P3" s="22"/>
      <c r="Q3" s="22"/>
      <c r="R3" s="22"/>
      <c r="S3" s="22"/>
      <c r="T3" s="26"/>
      <c r="U3" s="54"/>
      <c r="V3" s="54"/>
      <c r="W3" s="55" t="s">
        <v>129</v>
      </c>
      <c r="X3" s="62">
        <f>AVERAGE($C71:$C78)</f>
        <v>60.041749954223633</v>
      </c>
      <c r="Y3" s="59"/>
      <c r="Z3" s="54"/>
      <c r="AA3" s="54"/>
      <c r="AB3" s="77"/>
      <c r="AC3" s="77" t="s">
        <v>129</v>
      </c>
      <c r="AD3" s="77">
        <f>AVERAGE($C$71:$C$78)</f>
        <v>60.041749954223633</v>
      </c>
      <c r="AE3" s="77"/>
      <c r="AN3" s="87"/>
      <c r="AO3" s="14"/>
      <c r="AP3" s="14"/>
      <c r="AQ3" s="14"/>
      <c r="AR3" s="14"/>
      <c r="AS3" s="14"/>
      <c r="AT3" s="14"/>
      <c r="AU3" s="14"/>
      <c r="AV3" s="14"/>
      <c r="AW3" s="14"/>
      <c r="AX3" s="14"/>
      <c r="AY3" s="14"/>
      <c r="AZ3" s="89"/>
      <c r="BA3" s="87"/>
      <c r="BB3" s="14"/>
      <c r="BC3" s="14"/>
      <c r="BD3" s="14"/>
      <c r="BE3" s="14"/>
      <c r="BF3" s="40" t="s">
        <v>234</v>
      </c>
      <c r="BG3" s="108">
        <f>G3</f>
        <v>40098.10628472222</v>
      </c>
      <c r="BH3" s="14"/>
      <c r="BI3" s="14"/>
      <c r="BJ3" s="14"/>
      <c r="BK3" s="14"/>
      <c r="BL3" s="14"/>
      <c r="BM3" s="14"/>
      <c r="BN3" s="89"/>
      <c r="BO3" s="87"/>
      <c r="BP3" s="14"/>
      <c r="BQ3" s="14"/>
      <c r="BR3" s="14"/>
      <c r="BS3" s="14"/>
      <c r="BT3" s="40" t="s">
        <v>234</v>
      </c>
      <c r="BU3" s="108">
        <f>$G3</f>
        <v>40098.10628472222</v>
      </c>
      <c r="BV3" s="14"/>
      <c r="BW3" s="14"/>
      <c r="BX3" s="14"/>
      <c r="BY3" s="14"/>
      <c r="BZ3" s="14"/>
      <c r="CA3" s="14"/>
      <c r="CB3" s="89"/>
      <c r="CC3" s="87"/>
      <c r="CD3" s="14"/>
      <c r="CE3" s="14"/>
      <c r="CF3" s="14"/>
      <c r="CG3" s="14"/>
      <c r="CH3" s="40" t="s">
        <v>234</v>
      </c>
      <c r="CI3" s="108">
        <f>$G3</f>
        <v>40098.10628472222</v>
      </c>
      <c r="CJ3" s="14"/>
      <c r="CK3" s="14"/>
      <c r="CL3" s="14"/>
      <c r="CM3" s="14"/>
      <c r="CN3" s="14"/>
      <c r="CO3" s="14"/>
      <c r="CP3" s="89"/>
      <c r="CQ3" s="87"/>
      <c r="CR3" s="14"/>
      <c r="CS3" s="14"/>
      <c r="CT3" s="14"/>
      <c r="CU3" s="14"/>
      <c r="CV3" s="40" t="s">
        <v>234</v>
      </c>
      <c r="CW3" s="108">
        <f>$G3</f>
        <v>40098.10628472222</v>
      </c>
      <c r="CX3" s="14"/>
      <c r="CY3" s="14"/>
      <c r="CZ3" s="14"/>
      <c r="DA3" s="14"/>
      <c r="DB3" s="14"/>
      <c r="DC3" s="14"/>
      <c r="DD3" s="89"/>
      <c r="DE3" s="87"/>
      <c r="DF3" s="14"/>
      <c r="DG3" s="14"/>
      <c r="DH3" s="14"/>
      <c r="DI3" s="14"/>
      <c r="DJ3" s="40" t="s">
        <v>234</v>
      </c>
      <c r="DK3" s="108">
        <f>$G3</f>
        <v>40098.10628472222</v>
      </c>
      <c r="DL3" s="14"/>
      <c r="DM3" s="14"/>
      <c r="DN3" s="14"/>
      <c r="DO3" s="14"/>
      <c r="DP3" s="14"/>
      <c r="DQ3" s="14"/>
      <c r="DR3" s="89"/>
    </row>
    <row r="4" spans="1:122">
      <c r="F4" s="2" t="s">
        <v>291</v>
      </c>
      <c r="G4" s="51">
        <f>AVERAGE($C$71:$C$78)</f>
        <v>60.041749954223633</v>
      </c>
      <c r="H4" t="s">
        <v>5</v>
      </c>
      <c r="I4" s="21"/>
      <c r="J4" s="22"/>
      <c r="K4" s="23" t="s">
        <v>3</v>
      </c>
      <c r="L4" s="69">
        <v>0.05</v>
      </c>
      <c r="M4" s="27">
        <f>L4*L2</f>
        <v>3</v>
      </c>
      <c r="N4" s="25" t="s">
        <v>5</v>
      </c>
      <c r="O4" s="22"/>
      <c r="P4" s="22"/>
      <c r="Q4" s="22"/>
      <c r="R4" s="22"/>
      <c r="S4" s="22"/>
      <c r="T4" s="26"/>
      <c r="U4" s="54"/>
      <c r="V4" s="54"/>
      <c r="W4" s="55" t="s">
        <v>130</v>
      </c>
      <c r="X4" s="62">
        <f>IF($K$16="Low Hz",MIN($C$79:$C$88),MAX($C$79:$C$88))</f>
        <v>59.83599853515625</v>
      </c>
      <c r="Y4" s="72" t="e">
        <f>LOOKUP($X$4,$C$79:$C$88,$B$79:$B$88)</f>
        <v>#N/A</v>
      </c>
      <c r="Z4" s="54"/>
      <c r="AA4" s="54"/>
      <c r="AB4" s="77"/>
      <c r="AC4" s="77" t="s">
        <v>130</v>
      </c>
      <c r="AD4" s="77">
        <f>IF($K$16="Low Hz",MIN($C$79:$C$88),MAX($C$79:$C$88))</f>
        <v>59.83599853515625</v>
      </c>
      <c r="AE4" s="77" t="e">
        <f>LOOKUP($X$6,$C$79:$C$88,$B$79:$B$88)</f>
        <v>#N/A</v>
      </c>
      <c r="AN4" s="87"/>
      <c r="AO4" s="14"/>
      <c r="AP4" s="14"/>
      <c r="AQ4" s="14"/>
      <c r="AR4" s="14"/>
      <c r="AS4" s="14"/>
      <c r="AT4" s="14"/>
      <c r="AU4" s="14"/>
      <c r="AV4" s="14"/>
      <c r="AW4" s="14"/>
      <c r="AX4" s="14"/>
      <c r="AY4" s="14"/>
      <c r="AZ4" s="89"/>
      <c r="BA4" s="87"/>
      <c r="BB4" s="14"/>
      <c r="BC4" s="14"/>
      <c r="BD4" s="14"/>
      <c r="BE4" s="14"/>
      <c r="BF4" s="2" t="s">
        <v>291</v>
      </c>
      <c r="BG4" s="90">
        <f>AVERAGE($AP$71:$AP$78)</f>
        <v>60.041749954223633</v>
      </c>
      <c r="BH4" s="14" t="s">
        <v>5</v>
      </c>
      <c r="BI4" s="14"/>
      <c r="BJ4" s="14"/>
      <c r="BK4" s="14"/>
      <c r="BL4" s="14"/>
      <c r="BM4" s="14"/>
      <c r="BN4" s="89"/>
      <c r="BO4" s="87"/>
      <c r="BP4" s="14"/>
      <c r="BQ4" s="14"/>
      <c r="BR4" s="14"/>
      <c r="BS4" s="14"/>
      <c r="BT4" s="2" t="s">
        <v>291</v>
      </c>
      <c r="BU4" s="90">
        <f>AVERAGE($AP$71:$AP$78)</f>
        <v>60.041749954223633</v>
      </c>
      <c r="BV4" s="14" t="s">
        <v>5</v>
      </c>
      <c r="BW4" s="14"/>
      <c r="BX4" s="14"/>
      <c r="BY4" s="14"/>
      <c r="BZ4" s="14"/>
      <c r="CA4" s="14"/>
      <c r="CB4" s="89"/>
      <c r="CC4" s="87"/>
      <c r="CD4" s="14"/>
      <c r="CE4" s="14"/>
      <c r="CF4" s="14"/>
      <c r="CG4" s="14"/>
      <c r="CH4" s="2" t="s">
        <v>291</v>
      </c>
      <c r="CI4" s="90">
        <f>AVERAGE($AP$71:$AP$78)</f>
        <v>60.041749954223633</v>
      </c>
      <c r="CJ4" s="14" t="s">
        <v>5</v>
      </c>
      <c r="CK4" s="14"/>
      <c r="CL4" s="14"/>
      <c r="CM4" s="14"/>
      <c r="CN4" s="14"/>
      <c r="CO4" s="14"/>
      <c r="CP4" s="89"/>
      <c r="CQ4" s="87"/>
      <c r="CR4" s="14"/>
      <c r="CS4" s="14"/>
      <c r="CT4" s="14"/>
      <c r="CU4" s="14"/>
      <c r="CV4" s="2" t="s">
        <v>291</v>
      </c>
      <c r="CW4" s="90">
        <f>AVERAGE($AP$71:$AP$78)</f>
        <v>60.041749954223633</v>
      </c>
      <c r="CX4" s="14" t="s">
        <v>5</v>
      </c>
      <c r="CY4" s="14"/>
      <c r="CZ4" s="14"/>
      <c r="DA4" s="14"/>
      <c r="DB4" s="14"/>
      <c r="DC4" s="14"/>
      <c r="DD4" s="89"/>
      <c r="DE4" s="87"/>
      <c r="DF4" s="14"/>
      <c r="DG4" s="14"/>
      <c r="DH4" s="14"/>
      <c r="DI4" s="14"/>
      <c r="DJ4" s="2" t="s">
        <v>291</v>
      </c>
      <c r="DK4" s="90">
        <f>AVERAGE($AP$71:$AP$78)</f>
        <v>60.041749954223633</v>
      </c>
      <c r="DL4" s="14" t="s">
        <v>5</v>
      </c>
      <c r="DM4" s="14"/>
      <c r="DN4" s="14"/>
      <c r="DO4" s="14"/>
      <c r="DP4" s="14"/>
      <c r="DQ4" s="14"/>
      <c r="DR4" s="89"/>
    </row>
    <row r="5" spans="1:122">
      <c r="F5" s="2" t="s">
        <v>292</v>
      </c>
      <c r="G5" s="51">
        <f>AVERAGE($C$89:$C$105)</f>
        <v>59.888705982881433</v>
      </c>
      <c r="H5" t="s">
        <v>5</v>
      </c>
      <c r="I5" s="21"/>
      <c r="J5" s="22"/>
      <c r="K5" s="23" t="s">
        <v>4</v>
      </c>
      <c r="L5" s="68">
        <v>0</v>
      </c>
      <c r="M5" s="25" t="s">
        <v>5</v>
      </c>
      <c r="N5" s="25"/>
      <c r="O5" s="22"/>
      <c r="P5" s="22"/>
      <c r="Q5" s="22"/>
      <c r="R5" s="22"/>
      <c r="S5" s="22"/>
      <c r="T5" s="26"/>
      <c r="U5" s="54"/>
      <c r="V5" s="54"/>
      <c r="W5" s="55" t="s">
        <v>186</v>
      </c>
      <c r="X5" s="54">
        <f>X4-X3</f>
        <v>-0.20575141906738281</v>
      </c>
      <c r="Y5" s="54"/>
      <c r="Z5" s="54"/>
      <c r="AA5" s="54"/>
      <c r="AB5" s="77"/>
      <c r="AC5" s="77" t="s">
        <v>132</v>
      </c>
      <c r="AD5" s="77"/>
      <c r="AE5" s="77"/>
      <c r="AF5" s="50"/>
      <c r="AG5" s="50"/>
      <c r="AN5" s="87"/>
      <c r="AO5" s="14"/>
      <c r="AP5" s="14"/>
      <c r="AQ5" s="14"/>
      <c r="AR5" s="14"/>
      <c r="AS5" s="14"/>
      <c r="AT5" s="14"/>
      <c r="AU5" s="14"/>
      <c r="AV5" s="14"/>
      <c r="AW5" s="14"/>
      <c r="AX5" s="14"/>
      <c r="AY5" s="14"/>
      <c r="AZ5" s="89"/>
      <c r="BA5" s="87"/>
      <c r="BB5" s="14"/>
      <c r="BC5" s="14"/>
      <c r="BD5" s="14"/>
      <c r="BE5" s="14"/>
      <c r="BF5" s="2" t="s">
        <v>317</v>
      </c>
      <c r="BG5" s="90">
        <f>AVERAGE($AP$85:$AP$91)</f>
        <v>59.882286071777344</v>
      </c>
      <c r="BH5" s="14" t="s">
        <v>5</v>
      </c>
      <c r="BI5" s="14"/>
      <c r="BJ5" s="14"/>
      <c r="BK5" s="14"/>
      <c r="BL5" s="14"/>
      <c r="BM5" s="14"/>
      <c r="BN5" s="89"/>
      <c r="BO5" s="87"/>
      <c r="BP5" s="14"/>
      <c r="BQ5" s="14"/>
      <c r="BR5" s="14"/>
      <c r="BS5" s="14"/>
      <c r="BT5" s="2" t="s">
        <v>319</v>
      </c>
      <c r="BU5" s="90">
        <f>AVERAGE($AP$88:$AP$94)</f>
        <v>59.884428841727122</v>
      </c>
      <c r="BV5" s="14" t="s">
        <v>5</v>
      </c>
      <c r="BW5" s="14"/>
      <c r="BX5" s="14"/>
      <c r="BY5" s="14"/>
      <c r="BZ5" s="14"/>
      <c r="CA5" s="14"/>
      <c r="CB5" s="89"/>
      <c r="CC5" s="87"/>
      <c r="CD5" s="14"/>
      <c r="CE5" s="14"/>
      <c r="CF5" s="14"/>
      <c r="CG5" s="14"/>
      <c r="CH5" s="2" t="s">
        <v>321</v>
      </c>
      <c r="CI5" s="90">
        <f>AVERAGE($AP$89:$AP$99)</f>
        <v>59.889182350852273</v>
      </c>
      <c r="CJ5" s="14" t="s">
        <v>5</v>
      </c>
      <c r="CK5" s="14"/>
      <c r="CL5" s="14"/>
      <c r="CM5" s="14"/>
      <c r="CN5" s="14"/>
      <c r="CO5" s="14"/>
      <c r="CP5" s="89"/>
      <c r="CQ5" s="87"/>
      <c r="CR5" s="14"/>
      <c r="CS5" s="14"/>
      <c r="CT5" s="14"/>
      <c r="CU5" s="14"/>
      <c r="CV5" s="2" t="s">
        <v>323</v>
      </c>
      <c r="CW5" s="90">
        <f>AVERAGE($AP$88:$AP$105)</f>
        <v>59.887944539388023</v>
      </c>
      <c r="CX5" s="14" t="s">
        <v>5</v>
      </c>
      <c r="CY5" s="14"/>
      <c r="CZ5" s="14"/>
      <c r="DA5" s="14"/>
      <c r="DB5" s="14"/>
      <c r="DC5" s="14"/>
      <c r="DD5" s="89"/>
      <c r="DE5" s="87"/>
      <c r="DF5" s="14"/>
      <c r="DG5" s="14"/>
      <c r="DH5" s="14"/>
      <c r="DI5" s="14"/>
      <c r="DJ5" s="2" t="s">
        <v>292</v>
      </c>
      <c r="DK5" s="90">
        <f>AVERAGE($AP$89:$AP$105)</f>
        <v>59.888705982881433</v>
      </c>
      <c r="DL5" s="14" t="s">
        <v>5</v>
      </c>
      <c r="DM5" s="14"/>
      <c r="DN5" s="14"/>
      <c r="DO5" s="14"/>
      <c r="DP5" s="14"/>
      <c r="DQ5" s="14"/>
      <c r="DR5" s="89"/>
    </row>
    <row r="6" spans="1:122" ht="15.75" thickBot="1">
      <c r="F6" s="2" t="s">
        <v>102</v>
      </c>
      <c r="G6" s="8">
        <f>G5-G4</f>
        <v>-0.15304397134219982</v>
      </c>
      <c r="H6" t="s">
        <v>5</v>
      </c>
      <c r="I6" s="21"/>
      <c r="J6" s="22"/>
      <c r="K6" s="23" t="s">
        <v>7</v>
      </c>
      <c r="L6" s="27">
        <f>M4-L5</f>
        <v>3</v>
      </c>
      <c r="M6" s="25" t="s">
        <v>5</v>
      </c>
      <c r="N6" s="25"/>
      <c r="O6" s="22"/>
      <c r="P6" s="22"/>
      <c r="Q6" s="22"/>
      <c r="R6" s="22"/>
      <c r="S6" s="22"/>
      <c r="T6" s="26"/>
      <c r="U6" s="54"/>
      <c r="V6" s="54"/>
      <c r="W6" s="55" t="s">
        <v>187</v>
      </c>
      <c r="X6" s="63">
        <f>X8/(X5*10)</f>
        <v>-307.65279912489689</v>
      </c>
      <c r="Y6" s="54" t="s">
        <v>116</v>
      </c>
      <c r="Z6" s="54"/>
      <c r="AA6" s="54"/>
      <c r="AB6" s="77"/>
      <c r="AC6" s="77"/>
      <c r="AD6" s="77"/>
      <c r="AE6" s="77"/>
      <c r="AN6" s="87"/>
      <c r="AO6" s="14"/>
      <c r="AP6" s="14"/>
      <c r="AQ6" s="14"/>
      <c r="AR6" s="14"/>
      <c r="AS6" s="14"/>
      <c r="AT6" s="14"/>
      <c r="AU6" s="14"/>
      <c r="AV6" s="14"/>
      <c r="AW6" s="14"/>
      <c r="AX6" s="14"/>
      <c r="AY6" s="14"/>
      <c r="AZ6" s="89"/>
      <c r="BA6" s="87"/>
      <c r="BB6" s="14"/>
      <c r="BC6" s="14"/>
      <c r="BD6" s="14"/>
      <c r="BE6" s="14"/>
      <c r="BF6" s="2" t="s">
        <v>102</v>
      </c>
      <c r="BG6" s="109">
        <f>BG5-BG4</f>
        <v>-0.15946388244628906</v>
      </c>
      <c r="BH6" s="14" t="s">
        <v>5</v>
      </c>
      <c r="BI6" s="14"/>
      <c r="BJ6" s="14"/>
      <c r="BK6" s="14"/>
      <c r="BL6" s="14"/>
      <c r="BM6" s="14"/>
      <c r="BN6" s="89"/>
      <c r="BO6" s="87"/>
      <c r="BP6" s="14"/>
      <c r="BQ6" s="14"/>
      <c r="BR6" s="14"/>
      <c r="BS6" s="14"/>
      <c r="BT6" s="2" t="s">
        <v>102</v>
      </c>
      <c r="BU6" s="109">
        <f>BU5-BU4</f>
        <v>-0.15732111249651126</v>
      </c>
      <c r="BV6" s="14" t="s">
        <v>5</v>
      </c>
      <c r="BW6" s="14"/>
      <c r="BX6" s="14"/>
      <c r="BY6" s="14"/>
      <c r="BZ6" s="14"/>
      <c r="CA6" s="14"/>
      <c r="CB6" s="89"/>
      <c r="CC6" s="87"/>
      <c r="CD6" s="14"/>
      <c r="CE6" s="14"/>
      <c r="CF6" s="14"/>
      <c r="CG6" s="14"/>
      <c r="CH6" s="2" t="s">
        <v>102</v>
      </c>
      <c r="CI6" s="109">
        <f>CI5-CI4</f>
        <v>-0.15256760337135944</v>
      </c>
      <c r="CJ6" s="14" t="s">
        <v>5</v>
      </c>
      <c r="CK6" s="14"/>
      <c r="CL6" s="14"/>
      <c r="CM6" s="14"/>
      <c r="CN6" s="14"/>
      <c r="CO6" s="14"/>
      <c r="CP6" s="89"/>
      <c r="CQ6" s="87"/>
      <c r="CR6" s="14"/>
      <c r="CS6" s="14"/>
      <c r="CT6" s="14"/>
      <c r="CU6" s="14"/>
      <c r="CV6" s="2" t="s">
        <v>102</v>
      </c>
      <c r="CW6" s="109">
        <f>CW5-CW4</f>
        <v>-0.15380541483560961</v>
      </c>
      <c r="CX6" s="14" t="s">
        <v>5</v>
      </c>
      <c r="CY6" s="14"/>
      <c r="CZ6" s="14"/>
      <c r="DA6" s="14"/>
      <c r="DB6" s="14"/>
      <c r="DC6" s="14"/>
      <c r="DD6" s="89"/>
      <c r="DE6" s="87"/>
      <c r="DF6" s="14"/>
      <c r="DG6" s="14"/>
      <c r="DH6" s="14"/>
      <c r="DI6" s="14"/>
      <c r="DJ6" s="2" t="s">
        <v>102</v>
      </c>
      <c r="DK6" s="109">
        <f>DK5-DK4</f>
        <v>-0.15304397134219982</v>
      </c>
      <c r="DL6" s="14" t="s">
        <v>5</v>
      </c>
      <c r="DM6" s="14"/>
      <c r="DN6" s="14"/>
      <c r="DO6" s="14"/>
      <c r="DP6" s="14"/>
      <c r="DQ6" s="14"/>
      <c r="DR6" s="89"/>
    </row>
    <row r="7" spans="1:122" ht="15.75" thickTop="1">
      <c r="F7" s="2" t="s">
        <v>293</v>
      </c>
      <c r="G7" s="9">
        <f>AVERAGE($D$71:$D$78)</f>
        <v>3647.0458679199219</v>
      </c>
      <c r="H7" t="s">
        <v>1</v>
      </c>
      <c r="I7" s="21"/>
      <c r="J7" s="22"/>
      <c r="K7" s="23" t="s">
        <v>210</v>
      </c>
      <c r="L7" s="22">
        <f>'Entry Data'!B2</f>
        <v>-80</v>
      </c>
      <c r="M7" s="22" t="s">
        <v>116</v>
      </c>
      <c r="N7" s="22"/>
      <c r="O7" s="22"/>
      <c r="P7" s="22"/>
      <c r="Q7" s="22"/>
      <c r="R7" s="22"/>
      <c r="S7" s="22"/>
      <c r="T7" s="26"/>
      <c r="U7" s="54"/>
      <c r="V7" s="54"/>
      <c r="W7" s="55" t="s">
        <v>171</v>
      </c>
      <c r="X7" s="60" t="e">
        <f>(X4-X2)/(Y4-Y2)/86400</f>
        <v>#N/A</v>
      </c>
      <c r="Y7" s="54" t="s">
        <v>182</v>
      </c>
      <c r="Z7" s="54"/>
      <c r="AA7" s="54"/>
      <c r="AB7" s="84"/>
      <c r="AC7" s="104"/>
      <c r="AD7" s="85" t="s">
        <v>164</v>
      </c>
      <c r="AE7" s="86" t="s">
        <v>165</v>
      </c>
      <c r="AF7" s="85" t="s">
        <v>164</v>
      </c>
      <c r="AG7" s="86" t="s">
        <v>165</v>
      </c>
      <c r="AH7" s="122" t="s">
        <v>164</v>
      </c>
      <c r="AI7" s="122" t="s">
        <v>165</v>
      </c>
      <c r="AJ7" s="85" t="s">
        <v>164</v>
      </c>
      <c r="AK7" s="86" t="s">
        <v>165</v>
      </c>
      <c r="AL7" s="122" t="s">
        <v>164</v>
      </c>
      <c r="AM7" s="130" t="s">
        <v>165</v>
      </c>
      <c r="AN7" s="87"/>
      <c r="AO7" s="14"/>
      <c r="AP7" s="14"/>
      <c r="AQ7" s="14"/>
      <c r="AR7" s="14"/>
      <c r="AS7" s="14"/>
      <c r="AT7" s="14"/>
      <c r="AU7" s="14"/>
      <c r="AV7" s="14"/>
      <c r="AW7" s="14"/>
      <c r="AX7" s="14"/>
      <c r="AY7" s="14"/>
      <c r="AZ7" s="89"/>
      <c r="BA7" s="87"/>
      <c r="BB7" s="14"/>
      <c r="BC7" s="14"/>
      <c r="BD7" s="14"/>
      <c r="BE7" s="14"/>
      <c r="BF7" s="2" t="s">
        <v>293</v>
      </c>
      <c r="BG7" s="44">
        <f>AVERAGE($D$71:$D$78)</f>
        <v>3647.0458679199219</v>
      </c>
      <c r="BH7" s="14" t="s">
        <v>1</v>
      </c>
      <c r="BI7" s="14"/>
      <c r="BJ7" s="14"/>
      <c r="BK7" s="14"/>
      <c r="BL7" s="14"/>
      <c r="BM7" s="14"/>
      <c r="BN7" s="89"/>
      <c r="BO7" s="87"/>
      <c r="BP7" s="14"/>
      <c r="BQ7" s="14"/>
      <c r="BR7" s="14"/>
      <c r="BS7" s="14"/>
      <c r="BT7" s="2" t="s">
        <v>293</v>
      </c>
      <c r="BU7" s="44">
        <f>AVERAGE($D$71:$D$78)</f>
        <v>3647.0458679199219</v>
      </c>
      <c r="BV7" s="14" t="s">
        <v>1</v>
      </c>
      <c r="BW7" s="14"/>
      <c r="BX7" s="14"/>
      <c r="BY7" s="14"/>
      <c r="BZ7" s="14"/>
      <c r="CA7" s="14"/>
      <c r="CB7" s="89"/>
      <c r="CC7" s="87"/>
      <c r="CD7" s="14"/>
      <c r="CE7" s="14"/>
      <c r="CF7" s="14"/>
      <c r="CG7" s="14"/>
      <c r="CH7" s="2" t="s">
        <v>293</v>
      </c>
      <c r="CI7" s="44">
        <f>AVERAGE($D$71:$D$78)</f>
        <v>3647.0458679199219</v>
      </c>
      <c r="CJ7" s="14" t="s">
        <v>1</v>
      </c>
      <c r="CK7" s="14"/>
      <c r="CL7" s="14"/>
      <c r="CM7" s="14"/>
      <c r="CN7" s="14"/>
      <c r="CO7" s="14"/>
      <c r="CP7" s="89"/>
      <c r="CQ7" s="87"/>
      <c r="CR7" s="14"/>
      <c r="CS7" s="14"/>
      <c r="CT7" s="14"/>
      <c r="CU7" s="14"/>
      <c r="CV7" s="2" t="s">
        <v>293</v>
      </c>
      <c r="CW7" s="44">
        <f>AVERAGE($D$71:$D$78)</f>
        <v>3647.0458679199219</v>
      </c>
      <c r="CX7" s="14" t="s">
        <v>1</v>
      </c>
      <c r="CY7" s="14"/>
      <c r="CZ7" s="14"/>
      <c r="DA7" s="14"/>
      <c r="DB7" s="14"/>
      <c r="DC7" s="14"/>
      <c r="DD7" s="89"/>
      <c r="DE7" s="87"/>
      <c r="DF7" s="14"/>
      <c r="DG7" s="14"/>
      <c r="DH7" s="14"/>
      <c r="DI7" s="14"/>
      <c r="DJ7" s="2" t="s">
        <v>293</v>
      </c>
      <c r="DK7" s="44">
        <f>AVERAGE($D$71:$D$78)</f>
        <v>3647.0458679199219</v>
      </c>
      <c r="DL7" s="14" t="s">
        <v>1</v>
      </c>
      <c r="DM7" s="14"/>
      <c r="DN7" s="14"/>
      <c r="DO7" s="14"/>
      <c r="DP7" s="14"/>
      <c r="DQ7" s="14"/>
      <c r="DR7" s="89"/>
    </row>
    <row r="8" spans="1:122">
      <c r="F8" s="2" t="s">
        <v>294</v>
      </c>
      <c r="G8" s="9">
        <f>AVERAGE($D$89:$D$105)</f>
        <v>3787.7750028722426</v>
      </c>
      <c r="H8" t="s">
        <v>1</v>
      </c>
      <c r="I8" s="21"/>
      <c r="J8" s="22"/>
      <c r="K8" s="23"/>
      <c r="L8" s="22"/>
      <c r="M8" s="22"/>
      <c r="N8" s="22"/>
      <c r="O8" s="22"/>
      <c r="P8" s="22"/>
      <c r="Q8" s="22"/>
      <c r="R8" s="22"/>
      <c r="S8" s="22"/>
      <c r="T8" s="26"/>
      <c r="U8" s="54"/>
      <c r="V8" s="54"/>
      <c r="W8" s="55" t="s">
        <v>188</v>
      </c>
      <c r="X8" s="54">
        <f>MAX(Z79:Z88)</f>
        <v>633</v>
      </c>
      <c r="Y8" s="54"/>
      <c r="Z8" s="54"/>
      <c r="AA8" s="54"/>
      <c r="AB8" s="87"/>
      <c r="AC8" s="14"/>
      <c r="AD8" s="135" t="s">
        <v>170</v>
      </c>
      <c r="AE8" s="136" t="s">
        <v>170</v>
      </c>
      <c r="AF8" s="135" t="s">
        <v>166</v>
      </c>
      <c r="AG8" s="136" t="s">
        <v>166</v>
      </c>
      <c r="AH8" s="137" t="s">
        <v>167</v>
      </c>
      <c r="AI8" s="137" t="s">
        <v>167</v>
      </c>
      <c r="AJ8" s="135" t="s">
        <v>168</v>
      </c>
      <c r="AK8" s="136" t="s">
        <v>168</v>
      </c>
      <c r="AL8" s="137" t="s">
        <v>169</v>
      </c>
      <c r="AM8" s="138" t="s">
        <v>169</v>
      </c>
      <c r="AN8" s="87"/>
      <c r="AO8" s="14"/>
      <c r="AP8" s="14"/>
      <c r="AQ8" s="14"/>
      <c r="AR8" s="14"/>
      <c r="AS8" s="14"/>
      <c r="AT8" s="14"/>
      <c r="AU8" s="14"/>
      <c r="AV8" s="14"/>
      <c r="AW8" s="14"/>
      <c r="AX8" s="14"/>
      <c r="AY8" s="14"/>
      <c r="AZ8" s="89"/>
      <c r="BA8" s="87"/>
      <c r="BB8" s="14"/>
      <c r="BC8" s="14"/>
      <c r="BD8" s="14"/>
      <c r="BE8" s="14"/>
      <c r="BF8" s="2" t="s">
        <v>318</v>
      </c>
      <c r="BG8" s="44">
        <f>AVERAGE($D$85:$D$91)</f>
        <v>3766.6891043526784</v>
      </c>
      <c r="BH8" s="14" t="s">
        <v>1</v>
      </c>
      <c r="BI8" s="14"/>
      <c r="BJ8" s="14"/>
      <c r="BK8" s="14"/>
      <c r="BL8" s="14"/>
      <c r="BM8" s="14"/>
      <c r="BN8" s="89"/>
      <c r="BO8" s="87"/>
      <c r="BP8" s="14"/>
      <c r="BQ8" s="14"/>
      <c r="BR8" s="14"/>
      <c r="BS8" s="14"/>
      <c r="BT8" s="2" t="s">
        <v>320</v>
      </c>
      <c r="BU8" s="44">
        <f>AVERAGE($D$88:$D$94)</f>
        <v>3778.5404924665177</v>
      </c>
      <c r="BV8" s="14" t="s">
        <v>1</v>
      </c>
      <c r="BW8" s="14"/>
      <c r="BX8" s="14"/>
      <c r="BY8" s="14"/>
      <c r="BZ8" s="14"/>
      <c r="CA8" s="14"/>
      <c r="CB8" s="89"/>
      <c r="CC8" s="87"/>
      <c r="CD8" s="14"/>
      <c r="CE8" s="14"/>
      <c r="CF8" s="14"/>
      <c r="CG8" s="14"/>
      <c r="CH8" s="2" t="s">
        <v>322</v>
      </c>
      <c r="CI8" s="44">
        <f>AVERAGE($D$89:$D$99)</f>
        <v>3783.772128018466</v>
      </c>
      <c r="CJ8" s="14" t="s">
        <v>1</v>
      </c>
      <c r="CK8" s="14"/>
      <c r="CL8" s="14"/>
      <c r="CM8" s="14"/>
      <c r="CN8" s="14"/>
      <c r="CO8" s="14"/>
      <c r="CP8" s="89"/>
      <c r="CQ8" s="87"/>
      <c r="CR8" s="14"/>
      <c r="CS8" s="14"/>
      <c r="CT8" s="14"/>
      <c r="CU8" s="14"/>
      <c r="CV8" s="2" t="s">
        <v>324</v>
      </c>
      <c r="CW8" s="44">
        <f>AVERAGE($D$88:$D$105)</f>
        <v>3786.5760498046875</v>
      </c>
      <c r="CX8" s="14" t="s">
        <v>1</v>
      </c>
      <c r="CY8" s="14"/>
      <c r="CZ8" s="14"/>
      <c r="DA8" s="14"/>
      <c r="DB8" s="14"/>
      <c r="DC8" s="14"/>
      <c r="DD8" s="89"/>
      <c r="DE8" s="87"/>
      <c r="DF8" s="14"/>
      <c r="DG8" s="14"/>
      <c r="DH8" s="14"/>
      <c r="DI8" s="14"/>
      <c r="DJ8" s="2" t="s">
        <v>294</v>
      </c>
      <c r="DK8" s="44">
        <f>AVERAGE($D$89:$D$105)</f>
        <v>3787.7750028722426</v>
      </c>
      <c r="DL8" s="14" t="s">
        <v>1</v>
      </c>
      <c r="DM8" s="14"/>
      <c r="DN8" s="14"/>
      <c r="DO8" s="14"/>
      <c r="DP8" s="14"/>
      <c r="DQ8" s="14"/>
      <c r="DR8" s="89"/>
    </row>
    <row r="9" spans="1:122">
      <c r="F9" s="2" t="s">
        <v>146</v>
      </c>
      <c r="G9" s="9">
        <f>G8-G7</f>
        <v>140.72913495232069</v>
      </c>
      <c r="H9" t="s">
        <v>1</v>
      </c>
      <c r="I9" s="21"/>
      <c r="J9" s="22"/>
      <c r="K9" s="23"/>
      <c r="L9" s="22"/>
      <c r="M9" s="22"/>
      <c r="N9" s="22"/>
      <c r="O9" s="22"/>
      <c r="P9" s="22"/>
      <c r="Q9" s="22"/>
      <c r="R9" s="22"/>
      <c r="S9" s="22"/>
      <c r="T9" s="26"/>
      <c r="U9" s="54"/>
      <c r="V9" s="54"/>
      <c r="W9" s="55" t="s">
        <v>183</v>
      </c>
      <c r="X9" s="75" t="str">
        <f>IF((MIN(C89:C139)&lt;X4),MIN(C89:C139),"No")</f>
        <v>No</v>
      </c>
      <c r="Y9" s="76" t="str">
        <f>IF(X9="No","n/a ",(LOOKUP(X9,C89:C139,B89:B139)))</f>
        <v xml:space="preserve">n/a </v>
      </c>
      <c r="Z9" s="54" t="s">
        <v>184</v>
      </c>
      <c r="AA9" s="54"/>
      <c r="AB9" s="87"/>
      <c r="AC9" s="40" t="s">
        <v>185</v>
      </c>
      <c r="AD9" s="95">
        <f>AVERAGE($C$85:$C$91)</f>
        <v>59.882286071777344</v>
      </c>
      <c r="AE9" s="133"/>
      <c r="AF9" s="95">
        <f t="shared" ref="AF9" si="0">AVERAGE($C$88:$C$94)</f>
        <v>59.884428841727122</v>
      </c>
      <c r="AG9" s="133"/>
      <c r="AH9" s="90">
        <f t="shared" ref="AH9" si="1">AVERAGE($E$89:$E$99)</f>
        <v>59.88870598288144</v>
      </c>
      <c r="AI9" s="14"/>
      <c r="AJ9" s="95">
        <f t="shared" ref="AJ9" si="2">AVERAGE($C$88:$C$105)</f>
        <v>59.887944539388023</v>
      </c>
      <c r="AK9" s="133"/>
      <c r="AL9" s="90">
        <f t="shared" ref="AL9" si="3">AVERAGE($C$89:$C$105)</f>
        <v>59.888705982881433</v>
      </c>
      <c r="AM9" s="89"/>
      <c r="AN9" s="87"/>
      <c r="AO9" s="14"/>
      <c r="AP9" s="14"/>
      <c r="AQ9" s="14"/>
      <c r="AR9" s="14"/>
      <c r="AS9" s="14"/>
      <c r="AT9" s="14"/>
      <c r="AU9" s="14"/>
      <c r="AV9" s="14"/>
      <c r="AW9" s="14"/>
      <c r="AX9" s="14"/>
      <c r="AY9" s="14"/>
      <c r="AZ9" s="89"/>
      <c r="BA9" s="87"/>
      <c r="BB9" s="14"/>
      <c r="BC9" s="14"/>
      <c r="BD9" s="14"/>
      <c r="BE9" s="14"/>
      <c r="BF9" s="40" t="s">
        <v>146</v>
      </c>
      <c r="BG9" s="44">
        <f>BG8-BG7</f>
        <v>119.64323643275657</v>
      </c>
      <c r="BH9" s="14" t="s">
        <v>1</v>
      </c>
      <c r="BI9" s="14"/>
      <c r="BJ9" s="14"/>
      <c r="BK9" s="14"/>
      <c r="BL9" s="14"/>
      <c r="BM9" s="14"/>
      <c r="BN9" s="89"/>
      <c r="BO9" s="87"/>
      <c r="BP9" s="14"/>
      <c r="BQ9" s="14"/>
      <c r="BR9" s="14"/>
      <c r="BS9" s="14"/>
      <c r="BT9" s="40" t="s">
        <v>146</v>
      </c>
      <c r="BU9" s="44">
        <f>BU8-BU7</f>
        <v>131.49462454659579</v>
      </c>
      <c r="BV9" s="14" t="s">
        <v>1</v>
      </c>
      <c r="BW9" s="14"/>
      <c r="BX9" s="14"/>
      <c r="BY9" s="14"/>
      <c r="BZ9" s="14"/>
      <c r="CA9" s="14"/>
      <c r="CB9" s="89"/>
      <c r="CC9" s="87"/>
      <c r="CD9" s="14"/>
      <c r="CE9" s="14"/>
      <c r="CF9" s="14"/>
      <c r="CG9" s="14"/>
      <c r="CH9" s="40" t="s">
        <v>146</v>
      </c>
      <c r="CI9" s="44">
        <f>CI8-CI7</f>
        <v>136.72626009854412</v>
      </c>
      <c r="CJ9" s="14" t="s">
        <v>1</v>
      </c>
      <c r="CK9" s="14"/>
      <c r="CL9" s="14"/>
      <c r="CM9" s="14"/>
      <c r="CN9" s="14"/>
      <c r="CO9" s="14"/>
      <c r="CP9" s="89"/>
      <c r="CQ9" s="87"/>
      <c r="CR9" s="14"/>
      <c r="CS9" s="14"/>
      <c r="CT9" s="14"/>
      <c r="CU9" s="14"/>
      <c r="CV9" s="40" t="s">
        <v>146</v>
      </c>
      <c r="CW9" s="44">
        <f>CW8-CW7</f>
        <v>139.53018188476562</v>
      </c>
      <c r="CX9" s="14" t="s">
        <v>1</v>
      </c>
      <c r="CY9" s="14"/>
      <c r="CZ9" s="14"/>
      <c r="DA9" s="14"/>
      <c r="DB9" s="14"/>
      <c r="DC9" s="14"/>
      <c r="DD9" s="89"/>
      <c r="DE9" s="87"/>
      <c r="DF9" s="14"/>
      <c r="DG9" s="14"/>
      <c r="DH9" s="14"/>
      <c r="DI9" s="14"/>
      <c r="DJ9" s="40" t="s">
        <v>146</v>
      </c>
      <c r="DK9" s="44">
        <f>DK8-DK7</f>
        <v>140.72913495232069</v>
      </c>
      <c r="DL9" s="14" t="s">
        <v>1</v>
      </c>
      <c r="DM9" s="14"/>
      <c r="DN9" s="14"/>
      <c r="DO9" s="14"/>
      <c r="DP9" s="14"/>
      <c r="DQ9" s="14"/>
      <c r="DR9" s="89"/>
    </row>
    <row r="10" spans="1:122">
      <c r="F10" s="2" t="s">
        <v>112</v>
      </c>
      <c r="G10" s="9">
        <f>(D77-D49)*0.59</f>
        <v>-12.59151611328125</v>
      </c>
      <c r="H10" t="s">
        <v>1</v>
      </c>
      <c r="I10" s="21"/>
      <c r="J10" s="22"/>
      <c r="K10" s="23"/>
      <c r="L10" s="22"/>
      <c r="M10" s="22"/>
      <c r="N10" s="22"/>
      <c r="O10" s="22"/>
      <c r="P10" s="22"/>
      <c r="Q10" s="22"/>
      <c r="R10" s="22"/>
      <c r="S10" s="22"/>
      <c r="T10" s="26"/>
      <c r="U10" s="54"/>
      <c r="V10" s="54"/>
      <c r="W10" s="55"/>
      <c r="X10" s="54"/>
      <c r="Y10" s="54"/>
      <c r="Z10" s="54"/>
      <c r="AA10" s="54"/>
      <c r="AB10" s="87"/>
      <c r="AC10" s="40" t="s">
        <v>131</v>
      </c>
      <c r="AD10" s="95">
        <f>AD9-$AD$3</f>
        <v>-0.15946388244628906</v>
      </c>
      <c r="AE10" s="96">
        <f>AVERAGE($AA$85:$AA$91)</f>
        <v>-397.43625489978666</v>
      </c>
      <c r="AF10" s="95">
        <f>AF9-$AD$3</f>
        <v>-0.15732111249651126</v>
      </c>
      <c r="AG10" s="96">
        <f t="shared" ref="AG10" si="4">AVERAGE($AA$88:$AA$94)</f>
        <v>-402.6342524175148</v>
      </c>
      <c r="AH10" s="90">
        <f>AH9-$AD$3</f>
        <v>-0.15304397134219272</v>
      </c>
      <c r="AI10" s="131">
        <f t="shared" ref="AI10" si="5">AVERAGE($AA$89:$AA$99)</f>
        <v>-415.1636825285122</v>
      </c>
      <c r="AJ10" s="95">
        <f>AJ9-$AD$3</f>
        <v>-0.15380541483560961</v>
      </c>
      <c r="AK10" s="96">
        <f t="shared" ref="AK10" si="6">AVERAGE($AA$88:$AA$105)</f>
        <v>-411.95877773311224</v>
      </c>
      <c r="AL10" s="90">
        <f>AL9-$AD$3</f>
        <v>-0.15304397134219982</v>
      </c>
      <c r="AM10" s="91">
        <f t="shared" ref="AM10" si="7">AVERAGE($AA$89:$AA$105)</f>
        <v>-413.86162941661723</v>
      </c>
      <c r="AN10" s="87"/>
      <c r="AO10" s="14"/>
      <c r="AP10" s="14"/>
      <c r="AQ10" s="14"/>
      <c r="AR10" s="14"/>
      <c r="AS10" s="14"/>
      <c r="AT10" s="14"/>
      <c r="AU10" s="14"/>
      <c r="AV10" s="14"/>
      <c r="AW10" s="14"/>
      <c r="AX10" s="14"/>
      <c r="AY10" s="14"/>
      <c r="AZ10" s="89"/>
      <c r="BA10" s="87"/>
      <c r="BB10" s="14"/>
      <c r="BC10" s="14"/>
      <c r="BD10" s="14"/>
      <c r="BE10" s="14"/>
      <c r="BF10" s="40" t="s">
        <v>231</v>
      </c>
      <c r="BG10" s="44">
        <f>BG30</f>
        <v>-53.750616618565175</v>
      </c>
      <c r="BH10" s="14" t="s">
        <v>1</v>
      </c>
      <c r="BI10" s="14"/>
      <c r="BJ10" s="14"/>
      <c r="BK10" s="14"/>
      <c r="BL10" s="14"/>
      <c r="BM10" s="14"/>
      <c r="BN10" s="89"/>
      <c r="BO10" s="87"/>
      <c r="BP10" s="14"/>
      <c r="BQ10" s="14"/>
      <c r="BR10" s="14"/>
      <c r="BS10" s="14"/>
      <c r="BT10" s="40" t="s">
        <v>231</v>
      </c>
      <c r="BU10" s="44">
        <f>BU30</f>
        <v>-53.906875337873316</v>
      </c>
      <c r="BV10" s="14" t="s">
        <v>1</v>
      </c>
      <c r="BW10" s="14"/>
      <c r="BX10" s="14"/>
      <c r="BY10" s="14"/>
      <c r="BZ10" s="14"/>
      <c r="CA10" s="14"/>
      <c r="CB10" s="89"/>
      <c r="CC10" s="87"/>
      <c r="CD10" s="14"/>
      <c r="CE10" s="14"/>
      <c r="CF10" s="14"/>
      <c r="CG10" s="14"/>
      <c r="CH10" s="40" t="s">
        <v>231</v>
      </c>
      <c r="CI10" s="44">
        <f>CI30</f>
        <v>-54.51434100757956</v>
      </c>
      <c r="CJ10" s="14" t="s">
        <v>1</v>
      </c>
      <c r="CK10" s="14"/>
      <c r="CL10" s="14"/>
      <c r="CM10" s="14"/>
      <c r="CN10" s="14"/>
      <c r="CO10" s="14"/>
      <c r="CP10" s="89"/>
      <c r="CQ10" s="87"/>
      <c r="CR10" s="14"/>
      <c r="CS10" s="14"/>
      <c r="CT10" s="14"/>
      <c r="CU10" s="14"/>
      <c r="CV10" s="40" t="s">
        <v>231</v>
      </c>
      <c r="CW10" s="44">
        <f>CW30</f>
        <v>-52.664066950480446</v>
      </c>
      <c r="CX10" s="14" t="s">
        <v>1</v>
      </c>
      <c r="CY10" s="14"/>
      <c r="CZ10" s="14"/>
      <c r="DA10" s="14"/>
      <c r="DB10" s="14"/>
      <c r="DC10" s="14"/>
      <c r="DD10" s="89"/>
      <c r="DE10" s="87"/>
      <c r="DF10" s="14"/>
      <c r="DG10" s="14"/>
      <c r="DH10" s="14"/>
      <c r="DI10" s="14"/>
      <c r="DJ10" s="40" t="s">
        <v>231</v>
      </c>
      <c r="DK10" s="44">
        <f>DK30</f>
        <v>-52.528777290792902</v>
      </c>
      <c r="DL10" s="14" t="s">
        <v>1</v>
      </c>
      <c r="DM10" s="14"/>
      <c r="DN10" s="14"/>
      <c r="DO10" s="14"/>
      <c r="DP10" s="14"/>
      <c r="DQ10" s="14"/>
      <c r="DR10" s="89"/>
    </row>
    <row r="11" spans="1:122">
      <c r="F11" s="2" t="s">
        <v>147</v>
      </c>
      <c r="G11" s="9">
        <f>AVERAGE(H71:H78)</f>
        <v>-33.39996337890625</v>
      </c>
      <c r="H11" t="s">
        <v>1</v>
      </c>
      <c r="I11" s="21"/>
      <c r="J11" s="22"/>
      <c r="K11" s="23"/>
      <c r="L11" s="22"/>
      <c r="M11" s="22"/>
      <c r="N11" s="22"/>
      <c r="O11" s="22"/>
      <c r="P11" s="22"/>
      <c r="Q11" s="22"/>
      <c r="R11" s="22"/>
      <c r="S11" s="22"/>
      <c r="T11" s="26"/>
      <c r="U11" s="54"/>
      <c r="V11" s="54"/>
      <c r="W11" s="55"/>
      <c r="X11" s="54"/>
      <c r="Y11" s="54"/>
      <c r="Z11" s="54"/>
      <c r="AA11" s="54"/>
      <c r="AB11" s="87"/>
      <c r="AC11" s="40" t="s">
        <v>133</v>
      </c>
      <c r="AD11" s="39">
        <f>AD10/20</f>
        <v>-7.9731941223144531E-3</v>
      </c>
      <c r="AE11" s="133"/>
      <c r="AF11" s="39">
        <f>AF10/20</f>
        <v>-7.8660556248255631E-3</v>
      </c>
      <c r="AG11" s="133"/>
      <c r="AH11" s="14">
        <f>AH10/20</f>
        <v>-7.652198567109636E-3</v>
      </c>
      <c r="AI11" s="14"/>
      <c r="AJ11" s="39">
        <f>AJ10/20</f>
        <v>-7.6902707417804807E-3</v>
      </c>
      <c r="AK11" s="133"/>
      <c r="AL11" s="14">
        <f>AL10/20</f>
        <v>-7.6521985671099916E-3</v>
      </c>
      <c r="AM11" s="89"/>
      <c r="AN11" s="87"/>
      <c r="AO11" s="14"/>
      <c r="AP11" s="14"/>
      <c r="AQ11" s="14"/>
      <c r="AR11" s="14"/>
      <c r="AS11" s="14"/>
      <c r="AT11" s="14"/>
      <c r="AU11" s="14"/>
      <c r="AV11" s="14"/>
      <c r="AW11" s="14"/>
      <c r="AX11" s="14"/>
      <c r="AY11" s="14"/>
      <c r="AZ11" s="89"/>
      <c r="BA11" s="87"/>
      <c r="BB11" s="14"/>
      <c r="BC11" s="14"/>
      <c r="BD11" s="14"/>
      <c r="BE11" s="14"/>
      <c r="BF11" s="40" t="s">
        <v>245</v>
      </c>
      <c r="BG11" s="44">
        <f>AVERAGE(AZ71:AZ78)</f>
        <v>-33.39996337890625</v>
      </c>
      <c r="BH11" s="14" t="s">
        <v>1</v>
      </c>
      <c r="BI11" s="14"/>
      <c r="BJ11" s="14"/>
      <c r="BK11" s="14"/>
      <c r="BL11" s="14"/>
      <c r="BM11" s="14"/>
      <c r="BN11" s="89"/>
      <c r="BO11" s="87"/>
      <c r="BP11" s="14"/>
      <c r="BQ11" s="14"/>
      <c r="BR11" s="14"/>
      <c r="BS11" s="14"/>
      <c r="BT11" s="40" t="s">
        <v>245</v>
      </c>
      <c r="BU11" s="44">
        <f>AVERAGE(BM71:BM78)</f>
        <v>-33.39996337890625</v>
      </c>
      <c r="BV11" s="14" t="s">
        <v>1</v>
      </c>
      <c r="BW11" s="14"/>
      <c r="BX11" s="14"/>
      <c r="BY11" s="14"/>
      <c r="BZ11" s="14"/>
      <c r="CA11" s="14"/>
      <c r="CB11" s="89"/>
      <c r="CC11" s="87"/>
      <c r="CD11" s="14"/>
      <c r="CE11" s="14"/>
      <c r="CF11" s="14"/>
      <c r="CG11" s="14"/>
      <c r="CH11" s="40" t="s">
        <v>245</v>
      </c>
      <c r="CI11" s="44">
        <f>AVERAGE(CO71:CO78)</f>
        <v>-33.39996337890625</v>
      </c>
      <c r="CJ11" s="14" t="s">
        <v>1</v>
      </c>
      <c r="CK11" s="14"/>
      <c r="CL11" s="14"/>
      <c r="CM11" s="14"/>
      <c r="CN11" s="14"/>
      <c r="CO11" s="14"/>
      <c r="CP11" s="89"/>
      <c r="CQ11" s="87"/>
      <c r="CR11" s="14"/>
      <c r="CS11" s="14"/>
      <c r="CT11" s="14"/>
      <c r="CU11" s="14"/>
      <c r="CV11" s="40" t="s">
        <v>245</v>
      </c>
      <c r="CW11" s="44">
        <f>AVERAGE(DC71:DC78)</f>
        <v>-33.39996337890625</v>
      </c>
      <c r="CX11" s="14" t="s">
        <v>1</v>
      </c>
      <c r="CY11" s="14"/>
      <c r="CZ11" s="14"/>
      <c r="DA11" s="14"/>
      <c r="DB11" s="14"/>
      <c r="DC11" s="14"/>
      <c r="DD11" s="89"/>
      <c r="DE11" s="87"/>
      <c r="DF11" s="14"/>
      <c r="DG11" s="14"/>
      <c r="DH11" s="14"/>
      <c r="DI11" s="14"/>
      <c r="DJ11" s="40" t="s">
        <v>245</v>
      </c>
      <c r="DK11" s="44">
        <f>AVERAGE(DQ71:DQ78)</f>
        <v>-33.39996337890625</v>
      </c>
      <c r="DL11" s="14" t="s">
        <v>1</v>
      </c>
      <c r="DM11" s="14"/>
      <c r="DN11" s="14"/>
      <c r="DO11" s="14"/>
      <c r="DP11" s="14"/>
      <c r="DQ11" s="14"/>
      <c r="DR11" s="89"/>
    </row>
    <row r="12" spans="1:122">
      <c r="F12" s="2" t="s">
        <v>148</v>
      </c>
      <c r="G12" s="9">
        <f>AVERAGE(H89:H105)</f>
        <v>89.035213694852942</v>
      </c>
      <c r="H12" t="s">
        <v>1</v>
      </c>
      <c r="I12" s="21"/>
      <c r="J12" s="22"/>
      <c r="K12" s="28"/>
      <c r="L12" s="22"/>
      <c r="M12" s="22"/>
      <c r="N12" s="22"/>
      <c r="O12" s="22"/>
      <c r="P12" s="22"/>
      <c r="Q12" s="22"/>
      <c r="R12" s="22"/>
      <c r="S12" s="22"/>
      <c r="T12" s="26"/>
      <c r="U12" s="54"/>
      <c r="V12" s="54"/>
      <c r="W12" s="55"/>
      <c r="X12" s="61"/>
      <c r="Y12" s="54"/>
      <c r="Z12" s="54"/>
      <c r="AA12" s="54"/>
      <c r="AB12" s="87"/>
      <c r="AC12" s="40" t="s">
        <v>134</v>
      </c>
      <c r="AD12" s="95">
        <f>(100*(AD10/$X$5))</f>
        <v>77.503175029896269</v>
      </c>
      <c r="AE12" s="133"/>
      <c r="AF12" s="95">
        <f>(100*(AF10/$X$5))</f>
        <v>76.461738737747993</v>
      </c>
      <c r="AG12" s="133"/>
      <c r="AH12" s="90">
        <f>(100*(AH10/$X$5))</f>
        <v>74.382948139993815</v>
      </c>
      <c r="AI12" s="14"/>
      <c r="AJ12" s="95">
        <f>(100*(AJ10/$X$5))</f>
        <v>74.753027479843979</v>
      </c>
      <c r="AK12" s="133"/>
      <c r="AL12" s="90">
        <f>(100*(AL10/$X$5))</f>
        <v>74.382948139997268</v>
      </c>
      <c r="AM12" s="89"/>
      <c r="AN12" s="87"/>
      <c r="AO12" s="14"/>
      <c r="AP12" s="14"/>
      <c r="AQ12" s="14"/>
      <c r="AR12" s="14"/>
      <c r="AS12" s="14"/>
      <c r="AT12" s="14"/>
      <c r="AU12" s="14"/>
      <c r="AV12" s="14"/>
      <c r="AW12" s="14"/>
      <c r="AX12" s="14"/>
      <c r="AY12" s="14"/>
      <c r="AZ12" s="89"/>
      <c r="BA12" s="87"/>
      <c r="BB12" s="14"/>
      <c r="BC12" s="14"/>
      <c r="BD12" s="14"/>
      <c r="BE12" s="14"/>
      <c r="BF12" s="40" t="s">
        <v>246</v>
      </c>
      <c r="BG12" s="44">
        <f>AVERAGE($AZ85:$AZ91)</f>
        <v>94.171142578125</v>
      </c>
      <c r="BH12" s="14" t="s">
        <v>1</v>
      </c>
      <c r="BI12" s="14"/>
      <c r="BJ12" s="14"/>
      <c r="BK12" s="14"/>
      <c r="BL12" s="14"/>
      <c r="BM12" s="14"/>
      <c r="BN12" s="89"/>
      <c r="BO12" s="87"/>
      <c r="BP12" s="14"/>
      <c r="BQ12" s="14"/>
      <c r="BR12" s="14"/>
      <c r="BS12" s="14"/>
      <c r="BT12" s="40" t="s">
        <v>246</v>
      </c>
      <c r="BU12" s="44">
        <f>AVERAGE($AZ88:$AZ94)</f>
        <v>92.456926618303569</v>
      </c>
      <c r="BV12" s="14" t="s">
        <v>1</v>
      </c>
      <c r="BW12" s="14"/>
      <c r="BX12" s="14"/>
      <c r="BY12" s="14"/>
      <c r="BZ12" s="14"/>
      <c r="CA12" s="14"/>
      <c r="CB12" s="89"/>
      <c r="CC12" s="87"/>
      <c r="CD12" s="14"/>
      <c r="CE12" s="14"/>
      <c r="CF12" s="14"/>
      <c r="CG12" s="14"/>
      <c r="CH12" s="40" t="s">
        <v>246</v>
      </c>
      <c r="CI12" s="44">
        <f>AVERAGE($AZ89:$AZ99)</f>
        <v>88.654119318181813</v>
      </c>
      <c r="CJ12" s="14" t="s">
        <v>1</v>
      </c>
      <c r="CK12" s="14"/>
      <c r="CL12" s="14"/>
      <c r="CM12" s="14"/>
      <c r="CN12" s="14"/>
      <c r="CO12" s="14"/>
      <c r="CP12" s="89"/>
      <c r="CQ12" s="87"/>
      <c r="CR12" s="14"/>
      <c r="CS12" s="14"/>
      <c r="CT12" s="14"/>
      <c r="CU12" s="14"/>
      <c r="CV12" s="40" t="s">
        <v>246</v>
      </c>
      <c r="CW12" s="44">
        <f>AVERAGE($AZ88:$AZ105)</f>
        <v>89.644368489583329</v>
      </c>
      <c r="CX12" s="14" t="s">
        <v>1</v>
      </c>
      <c r="CY12" s="14"/>
      <c r="CZ12" s="14"/>
      <c r="DA12" s="14"/>
      <c r="DB12" s="14"/>
      <c r="DC12" s="14"/>
      <c r="DD12" s="89"/>
      <c r="DE12" s="87"/>
      <c r="DF12" s="14"/>
      <c r="DG12" s="14"/>
      <c r="DH12" s="14"/>
      <c r="DI12" s="14"/>
      <c r="DJ12" s="40" t="s">
        <v>246</v>
      </c>
      <c r="DK12" s="44">
        <f>AVERAGE($AZ89:$AZ105)</f>
        <v>89.035213694852942</v>
      </c>
      <c r="DL12" s="14" t="s">
        <v>1</v>
      </c>
      <c r="DM12" s="14"/>
      <c r="DN12" s="14"/>
      <c r="DO12" s="14"/>
      <c r="DP12" s="14"/>
      <c r="DQ12" s="14"/>
      <c r="DR12" s="89"/>
    </row>
    <row r="13" spans="1:122" ht="15.75" thickBot="1">
      <c r="F13" s="2" t="s">
        <v>149</v>
      </c>
      <c r="G13" s="9">
        <f>G12-G11</f>
        <v>122.43517707375919</v>
      </c>
      <c r="H13" t="s">
        <v>1</v>
      </c>
      <c r="I13" s="21"/>
      <c r="J13" s="22"/>
      <c r="K13" s="28" t="s">
        <v>97</v>
      </c>
      <c r="L13" s="145">
        <v>0.35</v>
      </c>
      <c r="M13" s="22" t="s">
        <v>79</v>
      </c>
      <c r="N13" s="22"/>
      <c r="O13" s="22"/>
      <c r="P13" s="22"/>
      <c r="Q13" s="22"/>
      <c r="R13" s="22"/>
      <c r="S13" s="22"/>
      <c r="T13" s="26"/>
      <c r="U13" s="54"/>
      <c r="V13" s="54"/>
      <c r="W13" s="55"/>
      <c r="X13" s="54"/>
      <c r="Y13" s="54"/>
      <c r="Z13" s="54"/>
      <c r="AA13" s="54"/>
      <c r="AB13" s="92"/>
      <c r="AC13" s="110" t="s">
        <v>135</v>
      </c>
      <c r="AD13" s="98">
        <f>AVERAGE($C$110:$C$119)-AD9</f>
        <v>-1.7185211181640625E-2</v>
      </c>
      <c r="AE13" s="134"/>
      <c r="AF13" s="98">
        <f>AVERAGE($C$110:$C$119)-AF9</f>
        <v>-1.9327981131418426E-2</v>
      </c>
      <c r="AG13" s="134"/>
      <c r="AH13" s="132">
        <f>AVERAGE($C$110:$C$119)-AH9</f>
        <v>-2.3605122285736968E-2</v>
      </c>
      <c r="AI13" s="93"/>
      <c r="AJ13" s="98">
        <f>AVERAGE($C$110:$C$119)-AJ9</f>
        <v>-2.2843678792320077E-2</v>
      </c>
      <c r="AK13" s="134"/>
      <c r="AL13" s="132">
        <f>AVERAGE($C$110:$C$119)-AL9</f>
        <v>-2.3605122285729863E-2</v>
      </c>
      <c r="AM13" s="94"/>
      <c r="AN13" s="87"/>
      <c r="AO13" s="14"/>
      <c r="AP13" s="14"/>
      <c r="AQ13" s="14"/>
      <c r="AR13" s="14"/>
      <c r="AS13" s="14"/>
      <c r="AT13" s="14"/>
      <c r="AU13" s="14"/>
      <c r="AV13" s="14"/>
      <c r="AW13" s="14"/>
      <c r="AX13" s="14"/>
      <c r="AY13" s="14"/>
      <c r="AZ13" s="89"/>
      <c r="BA13" s="87"/>
      <c r="BB13" s="14"/>
      <c r="BC13" s="14"/>
      <c r="BD13" s="14"/>
      <c r="BE13" s="14"/>
      <c r="BF13" s="40" t="s">
        <v>247</v>
      </c>
      <c r="BG13" s="44">
        <f>BG12-BG11</f>
        <v>127.57110595703125</v>
      </c>
      <c r="BH13" s="14" t="s">
        <v>1</v>
      </c>
      <c r="BI13" s="14"/>
      <c r="BJ13" s="14"/>
      <c r="BK13" s="14"/>
      <c r="BL13" s="14"/>
      <c r="BM13" s="14"/>
      <c r="BN13" s="89"/>
      <c r="BO13" s="87"/>
      <c r="BP13" s="14"/>
      <c r="BQ13" s="14"/>
      <c r="BR13" s="14"/>
      <c r="BS13" s="14"/>
      <c r="BT13" s="40" t="s">
        <v>247</v>
      </c>
      <c r="BU13" s="44">
        <f>BU12-BU11</f>
        <v>125.85688999720982</v>
      </c>
      <c r="BV13" s="14" t="s">
        <v>1</v>
      </c>
      <c r="BW13" s="14"/>
      <c r="BX13" s="14"/>
      <c r="BY13" s="14"/>
      <c r="BZ13" s="14"/>
      <c r="CA13" s="14"/>
      <c r="CB13" s="89"/>
      <c r="CC13" s="87"/>
      <c r="CD13" s="14"/>
      <c r="CE13" s="14"/>
      <c r="CF13" s="14"/>
      <c r="CG13" s="14"/>
      <c r="CH13" s="40" t="s">
        <v>247</v>
      </c>
      <c r="CI13" s="44">
        <f>CI12-CI11</f>
        <v>122.05408269708806</v>
      </c>
      <c r="CJ13" s="14" t="s">
        <v>1</v>
      </c>
      <c r="CK13" s="14"/>
      <c r="CL13" s="14"/>
      <c r="CM13" s="14"/>
      <c r="CN13" s="14"/>
      <c r="CO13" s="14"/>
      <c r="CP13" s="89"/>
      <c r="CQ13" s="87"/>
      <c r="CR13" s="14"/>
      <c r="CS13" s="14"/>
      <c r="CT13" s="14"/>
      <c r="CU13" s="14"/>
      <c r="CV13" s="40" t="s">
        <v>247</v>
      </c>
      <c r="CW13" s="44">
        <f>CW12-CW11</f>
        <v>123.04433186848958</v>
      </c>
      <c r="CX13" s="14" t="s">
        <v>1</v>
      </c>
      <c r="CY13" s="14"/>
      <c r="CZ13" s="14"/>
      <c r="DA13" s="14"/>
      <c r="DB13" s="14"/>
      <c r="DC13" s="14"/>
      <c r="DD13" s="89"/>
      <c r="DE13" s="87"/>
      <c r="DF13" s="14"/>
      <c r="DG13" s="14"/>
      <c r="DH13" s="14"/>
      <c r="DI13" s="14"/>
      <c r="DJ13" s="40" t="s">
        <v>247</v>
      </c>
      <c r="DK13" s="44">
        <f>DK12-DK11</f>
        <v>122.43517707375919</v>
      </c>
      <c r="DL13" s="14" t="s">
        <v>1</v>
      </c>
      <c r="DM13" s="14"/>
      <c r="DN13" s="14"/>
      <c r="DO13" s="14"/>
      <c r="DP13" s="14"/>
      <c r="DQ13" s="14"/>
      <c r="DR13" s="89"/>
    </row>
    <row r="14" spans="1:122" ht="15.75" thickTop="1">
      <c r="F14" s="2"/>
      <c r="G14" s="10"/>
      <c r="I14" s="21"/>
      <c r="J14" s="22"/>
      <c r="K14" s="28"/>
      <c r="L14" s="28"/>
      <c r="M14" s="22"/>
      <c r="N14" s="22"/>
      <c r="O14" s="22"/>
      <c r="P14" s="22"/>
      <c r="Q14" s="22"/>
      <c r="R14" s="22"/>
      <c r="S14" s="22"/>
      <c r="T14" s="26"/>
      <c r="U14" s="54"/>
      <c r="V14" s="54"/>
      <c r="W14" s="55" t="s">
        <v>136</v>
      </c>
      <c r="X14" s="58">
        <f>B78</f>
        <v>40098.102303240739</v>
      </c>
      <c r="Y14" s="54"/>
      <c r="Z14" s="54"/>
      <c r="AA14" s="54"/>
      <c r="AB14" s="77"/>
      <c r="AN14" s="87"/>
      <c r="AO14" s="14"/>
      <c r="AP14" s="14"/>
      <c r="AQ14" s="14"/>
      <c r="AR14" s="14"/>
      <c r="AS14" s="14"/>
      <c r="AT14" s="14"/>
      <c r="AU14" s="14"/>
      <c r="AV14" s="14"/>
      <c r="AW14" s="14"/>
      <c r="AX14" s="14"/>
      <c r="AY14" s="14"/>
      <c r="AZ14" s="89"/>
      <c r="BA14" s="87"/>
      <c r="BB14" s="14"/>
      <c r="BC14" s="14"/>
      <c r="BD14" s="14"/>
      <c r="BE14" s="14"/>
      <c r="BF14" s="40" t="s">
        <v>248</v>
      </c>
      <c r="BG14" s="44">
        <f>BG13+BG10</f>
        <v>73.820489338466075</v>
      </c>
      <c r="BH14" s="14" t="s">
        <v>1</v>
      </c>
      <c r="BI14" s="14"/>
      <c r="BJ14" s="14"/>
      <c r="BK14" s="14"/>
      <c r="BL14" s="14"/>
      <c r="BM14" s="14"/>
      <c r="BN14" s="89"/>
      <c r="BO14" s="87"/>
      <c r="BP14" s="14"/>
      <c r="BQ14" s="14"/>
      <c r="BR14" s="14"/>
      <c r="BS14" s="14"/>
      <c r="BT14" s="40" t="s">
        <v>248</v>
      </c>
      <c r="BU14" s="44">
        <f>BU13+BU10</f>
        <v>71.950014659336503</v>
      </c>
      <c r="BV14" s="14" t="s">
        <v>1</v>
      </c>
      <c r="BW14" s="14"/>
      <c r="BX14" s="14"/>
      <c r="BY14" s="14"/>
      <c r="BZ14" s="14"/>
      <c r="CA14" s="14"/>
      <c r="CB14" s="89"/>
      <c r="CC14" s="87"/>
      <c r="CD14" s="14"/>
      <c r="CE14" s="14"/>
      <c r="CF14" s="14"/>
      <c r="CG14" s="14"/>
      <c r="CH14" s="40" t="s">
        <v>248</v>
      </c>
      <c r="CI14" s="44">
        <f>CI13+CI10</f>
        <v>67.539741689508503</v>
      </c>
      <c r="CJ14" s="14" t="s">
        <v>1</v>
      </c>
      <c r="CK14" s="14"/>
      <c r="CL14" s="14"/>
      <c r="CM14" s="14"/>
      <c r="CN14" s="14"/>
      <c r="CO14" s="14"/>
      <c r="CP14" s="89"/>
      <c r="CQ14" s="87"/>
      <c r="CR14" s="14"/>
      <c r="CS14" s="14"/>
      <c r="CT14" s="14"/>
      <c r="CU14" s="14"/>
      <c r="CV14" s="40" t="s">
        <v>248</v>
      </c>
      <c r="CW14" s="44">
        <f>CW13+CW10</f>
        <v>70.380264918009132</v>
      </c>
      <c r="CX14" s="14" t="s">
        <v>1</v>
      </c>
      <c r="CY14" s="14"/>
      <c r="CZ14" s="14"/>
      <c r="DA14" s="14"/>
      <c r="DB14" s="14"/>
      <c r="DC14" s="14"/>
      <c r="DD14" s="89"/>
      <c r="DE14" s="87"/>
      <c r="DF14" s="14"/>
      <c r="DG14" s="14"/>
      <c r="DH14" s="14"/>
      <c r="DI14" s="14"/>
      <c r="DJ14" s="40" t="s">
        <v>248</v>
      </c>
      <c r="DK14" s="44">
        <f>DK13+DK10</f>
        <v>69.90639978296629</v>
      </c>
      <c r="DL14" s="14" t="s">
        <v>1</v>
      </c>
      <c r="DM14" s="14"/>
      <c r="DN14" s="14"/>
      <c r="DO14" s="14"/>
      <c r="DP14" s="14"/>
      <c r="DQ14" s="14"/>
      <c r="DR14" s="89"/>
    </row>
    <row r="15" spans="1:122">
      <c r="F15" s="2"/>
      <c r="G15" s="8"/>
      <c r="I15" s="29"/>
      <c r="J15" s="30"/>
      <c r="K15" s="31"/>
      <c r="L15" s="31"/>
      <c r="M15" s="30"/>
      <c r="N15" s="30"/>
      <c r="O15" s="30"/>
      <c r="P15" s="30"/>
      <c r="Q15" s="30"/>
      <c r="R15" s="30"/>
      <c r="S15" s="30"/>
      <c r="T15" s="32"/>
      <c r="U15" s="54"/>
      <c r="V15" s="54"/>
      <c r="W15" s="55" t="s">
        <v>140</v>
      </c>
      <c r="X15" s="54">
        <f>C81</f>
        <v>59.83599853515625</v>
      </c>
      <c r="Y15" s="54"/>
      <c r="Z15" s="54"/>
      <c r="AA15" s="54"/>
      <c r="AB15" s="77"/>
      <c r="AN15" s="87"/>
      <c r="AO15" s="14"/>
      <c r="AP15" s="14"/>
      <c r="AQ15" s="14"/>
      <c r="AR15" s="14"/>
      <c r="AS15" s="14"/>
      <c r="AT15" s="14"/>
      <c r="AU15" s="14"/>
      <c r="AV15" s="14"/>
      <c r="AW15" s="14"/>
      <c r="AX15" s="14"/>
      <c r="AY15" s="14"/>
      <c r="AZ15" s="89"/>
      <c r="BA15" s="87"/>
      <c r="BB15" s="14"/>
      <c r="BC15" s="14"/>
      <c r="BD15" s="14"/>
      <c r="BE15" s="14"/>
      <c r="BF15" s="40" t="s">
        <v>213</v>
      </c>
      <c r="BG15" s="44">
        <f>AVERAGE($AR$71:$AR$78)</f>
        <v>350</v>
      </c>
      <c r="BH15" s="14"/>
      <c r="BI15" s="14"/>
      <c r="BJ15" s="14"/>
      <c r="BK15" s="40" t="s">
        <v>241</v>
      </c>
      <c r="BL15" s="109">
        <f>AVERAGE($AX$71:$AX$78)</f>
        <v>-103</v>
      </c>
      <c r="BM15" s="14" t="s">
        <v>116</v>
      </c>
      <c r="BN15" s="89"/>
      <c r="BO15" s="87"/>
      <c r="BP15" s="14"/>
      <c r="BQ15" s="14"/>
      <c r="BR15" s="14"/>
      <c r="BS15" s="14"/>
      <c r="BT15" s="40" t="s">
        <v>213</v>
      </c>
      <c r="BU15" s="44">
        <f>AVERAGE($AR$71:$AR$78)</f>
        <v>350</v>
      </c>
      <c r="BV15" s="14"/>
      <c r="BW15" s="14"/>
      <c r="BX15" s="14"/>
      <c r="BY15" s="40" t="s">
        <v>241</v>
      </c>
      <c r="BZ15" s="109">
        <f>AVERAGE($AX$71:$AX$78)</f>
        <v>-103</v>
      </c>
      <c r="CA15" s="14" t="s">
        <v>116</v>
      </c>
      <c r="CB15" s="89"/>
      <c r="CC15" s="87"/>
      <c r="CD15" s="14"/>
      <c r="CE15" s="14"/>
      <c r="CF15" s="14"/>
      <c r="CG15" s="14"/>
      <c r="CH15" s="40" t="s">
        <v>213</v>
      </c>
      <c r="CI15" s="44">
        <f>AVERAGE($AR$71:$AR$78)</f>
        <v>350</v>
      </c>
      <c r="CJ15" s="120" t="s">
        <v>1</v>
      </c>
      <c r="CK15" s="14"/>
      <c r="CL15" s="14"/>
      <c r="CM15" s="40" t="s">
        <v>241</v>
      </c>
      <c r="CN15" s="109">
        <f>AVERAGE($AX$71:$AX$78)</f>
        <v>-103</v>
      </c>
      <c r="CO15" s="14" t="s">
        <v>116</v>
      </c>
      <c r="CP15" s="89"/>
      <c r="CQ15" s="87"/>
      <c r="CR15" s="14"/>
      <c r="CS15" s="14"/>
      <c r="CT15" s="14"/>
      <c r="CU15" s="14"/>
      <c r="CV15" s="40" t="s">
        <v>213</v>
      </c>
      <c r="CW15" s="44">
        <f>AVERAGE($AR$71:$AR$78)</f>
        <v>350</v>
      </c>
      <c r="CX15" s="120" t="s">
        <v>1</v>
      </c>
      <c r="CY15" s="14"/>
      <c r="CZ15" s="14"/>
      <c r="DA15" s="40" t="s">
        <v>241</v>
      </c>
      <c r="DB15" s="109">
        <f>AVERAGE($AX$71:$AX$78)</f>
        <v>-103</v>
      </c>
      <c r="DC15" s="14" t="s">
        <v>116</v>
      </c>
      <c r="DD15" s="89"/>
      <c r="DE15" s="87"/>
      <c r="DF15" s="14"/>
      <c r="DG15" s="14"/>
      <c r="DH15" s="14"/>
      <c r="DI15" s="14"/>
      <c r="DJ15" s="40" t="s">
        <v>213</v>
      </c>
      <c r="DK15" s="44">
        <f>AVERAGE($AR$71:$AR$78)</f>
        <v>350</v>
      </c>
      <c r="DL15" s="120" t="s">
        <v>1</v>
      </c>
      <c r="DM15" s="14"/>
      <c r="DN15" s="14"/>
      <c r="DO15" s="40" t="s">
        <v>241</v>
      </c>
      <c r="DP15" s="109">
        <f>AVERAGE($AX$71:$AX$78)</f>
        <v>-103</v>
      </c>
      <c r="DQ15" s="14" t="s">
        <v>116</v>
      </c>
      <c r="DR15" s="89"/>
    </row>
    <row r="16" spans="1:122">
      <c r="F16" s="2"/>
      <c r="G16" s="9"/>
      <c r="K16" s="2" t="str">
        <f>IF(G6&lt;0,"Low Hz","High Hz")</f>
        <v>Low Hz</v>
      </c>
      <c r="L16" t="s">
        <v>100</v>
      </c>
      <c r="U16" s="54"/>
      <c r="V16" s="54"/>
      <c r="W16" s="55" t="s">
        <v>137</v>
      </c>
      <c r="X16" s="54">
        <f>C84</f>
        <v>59.890998840332031</v>
      </c>
      <c r="Y16" s="54"/>
      <c r="Z16" s="54"/>
      <c r="AA16" s="54"/>
      <c r="AB16" s="77"/>
      <c r="AN16" s="87"/>
      <c r="AO16" s="14"/>
      <c r="AP16" s="14"/>
      <c r="AQ16" s="14"/>
      <c r="AR16" s="14"/>
      <c r="AS16" s="14"/>
      <c r="AT16" s="14"/>
      <c r="AU16" s="14"/>
      <c r="AV16" s="14"/>
      <c r="AW16" s="14"/>
      <c r="AX16" s="14"/>
      <c r="AY16" s="14"/>
      <c r="AZ16" s="89"/>
      <c r="BA16" s="87"/>
      <c r="BB16" s="14"/>
      <c r="BC16" s="14"/>
      <c r="BD16" s="14"/>
      <c r="BE16" s="14"/>
      <c r="BF16" s="40" t="s">
        <v>214</v>
      </c>
      <c r="BG16" s="44">
        <f>AVERAGE($AS$71:$AS$78)</f>
        <v>-165.42955589294434</v>
      </c>
      <c r="BH16" s="14"/>
      <c r="BI16" s="14"/>
      <c r="BJ16" s="14"/>
      <c r="BK16" s="40" t="s">
        <v>243</v>
      </c>
      <c r="BL16" s="109">
        <f>AVERAGE($AX$85:$AX$91)</f>
        <v>-103</v>
      </c>
      <c r="BM16" s="14" t="s">
        <v>116</v>
      </c>
      <c r="BN16" s="89"/>
      <c r="BO16" s="87"/>
      <c r="BP16" s="14"/>
      <c r="BQ16" s="14"/>
      <c r="BR16" s="14"/>
      <c r="BS16" s="14"/>
      <c r="BT16" s="40" t="s">
        <v>214</v>
      </c>
      <c r="BU16" s="44">
        <f>AVERAGE($AS$71:$AS$78)</f>
        <v>-165.42955589294434</v>
      </c>
      <c r="BV16" s="14"/>
      <c r="BW16" s="14"/>
      <c r="BX16" s="14"/>
      <c r="BY16" s="40" t="s">
        <v>243</v>
      </c>
      <c r="BZ16" s="109">
        <f>AVERAGE($AX$88:$AX$94)</f>
        <v>-103</v>
      </c>
      <c r="CA16" s="14" t="s">
        <v>116</v>
      </c>
      <c r="CB16" s="89"/>
      <c r="CC16" s="87"/>
      <c r="CD16" s="14"/>
      <c r="CE16" s="14"/>
      <c r="CF16" s="14"/>
      <c r="CG16" s="14"/>
      <c r="CH16" s="40" t="s">
        <v>214</v>
      </c>
      <c r="CI16" s="44">
        <f>AVERAGE($AS$71:$AS$78)</f>
        <v>-165.42955589294434</v>
      </c>
      <c r="CJ16" s="120" t="s">
        <v>1</v>
      </c>
      <c r="CK16" s="14"/>
      <c r="CL16" s="14"/>
      <c r="CM16" s="40" t="s">
        <v>243</v>
      </c>
      <c r="CN16" s="109">
        <f>AVERAGE($AX$89:$AX$99)</f>
        <v>-103</v>
      </c>
      <c r="CO16" s="14" t="s">
        <v>116</v>
      </c>
      <c r="CP16" s="89"/>
      <c r="CQ16" s="87"/>
      <c r="CR16" s="14"/>
      <c r="CS16" s="14"/>
      <c r="CT16" s="14"/>
      <c r="CU16" s="14"/>
      <c r="CV16" s="40" t="s">
        <v>214</v>
      </c>
      <c r="CW16" s="44">
        <f>AVERAGE($AS$71:$AS$78)</f>
        <v>-165.42955589294434</v>
      </c>
      <c r="CX16" s="120" t="s">
        <v>1</v>
      </c>
      <c r="CY16" s="14"/>
      <c r="CZ16" s="14"/>
      <c r="DA16" s="40" t="s">
        <v>243</v>
      </c>
      <c r="DB16" s="109">
        <f>AVERAGE($AX$88:$AX$105)</f>
        <v>-103</v>
      </c>
      <c r="DC16" s="14" t="s">
        <v>116</v>
      </c>
      <c r="DD16" s="89"/>
      <c r="DE16" s="87"/>
      <c r="DF16" s="14"/>
      <c r="DG16" s="14"/>
      <c r="DH16" s="14"/>
      <c r="DI16" s="14"/>
      <c r="DJ16" s="40" t="s">
        <v>214</v>
      </c>
      <c r="DK16" s="44">
        <f>AVERAGE($AS$71:$AS$78)</f>
        <v>-165.42955589294434</v>
      </c>
      <c r="DL16" s="120" t="s">
        <v>1</v>
      </c>
      <c r="DM16" s="14"/>
      <c r="DN16" s="14"/>
      <c r="DO16" s="40" t="s">
        <v>243</v>
      </c>
      <c r="DP16" s="109">
        <f>AVERAGE($AX$89:$AX$105)</f>
        <v>-103</v>
      </c>
      <c r="DQ16" s="14" t="s">
        <v>116</v>
      </c>
      <c r="DR16" s="89"/>
    </row>
    <row r="17" spans="4:122">
      <c r="F17" s="2"/>
      <c r="G17" s="9"/>
      <c r="K17" s="9">
        <f>LOOKUP(G3,B43:B529,N43:N529)</f>
        <v>3764.1974217614461</v>
      </c>
      <c r="L17" t="s">
        <v>150</v>
      </c>
      <c r="U17" s="54"/>
      <c r="V17" s="54"/>
      <c r="W17" s="55" t="s">
        <v>138</v>
      </c>
      <c r="X17" s="54">
        <f>C89</f>
        <v>59.882999420166016</v>
      </c>
      <c r="Y17" s="54"/>
      <c r="Z17" s="54"/>
      <c r="AA17" s="54"/>
      <c r="AB17" s="77"/>
      <c r="AN17" s="87"/>
      <c r="AO17" s="14"/>
      <c r="AP17" s="14"/>
      <c r="AQ17" s="14"/>
      <c r="AR17" s="14"/>
      <c r="AS17" s="14"/>
      <c r="AT17" s="14"/>
      <c r="AU17" s="14"/>
      <c r="AV17" s="14"/>
      <c r="AW17" s="14"/>
      <c r="AX17" s="14"/>
      <c r="AY17" s="14"/>
      <c r="AZ17" s="89"/>
      <c r="BA17" s="87"/>
      <c r="BB17" s="14"/>
      <c r="BC17" s="14"/>
      <c r="BD17" s="14"/>
      <c r="BE17" s="14"/>
      <c r="BF17" s="40" t="s">
        <v>215</v>
      </c>
      <c r="BG17" s="44">
        <f>AVERAGE($AT$71:$AT$78)</f>
        <v>0</v>
      </c>
      <c r="BH17" s="14"/>
      <c r="BI17" s="14"/>
      <c r="BJ17" s="14"/>
      <c r="BK17" s="40" t="s">
        <v>249</v>
      </c>
      <c r="BL17" s="90">
        <f>(BG4-$L$2)*10*BL15</f>
        <v>-43.002452850341797</v>
      </c>
      <c r="BM17" s="14" t="s">
        <v>1</v>
      </c>
      <c r="BN17" s="89"/>
      <c r="BO17" s="87"/>
      <c r="BP17" s="14"/>
      <c r="BQ17" s="14"/>
      <c r="BR17" s="14"/>
      <c r="BS17" s="14"/>
      <c r="BT17" s="40" t="s">
        <v>215</v>
      </c>
      <c r="BU17" s="44">
        <f>AVERAGE($AT$71:$AT$78)</f>
        <v>0</v>
      </c>
      <c r="BV17" s="14"/>
      <c r="BW17" s="14"/>
      <c r="BX17" s="14"/>
      <c r="BY17" s="40" t="s">
        <v>249</v>
      </c>
      <c r="BZ17" s="90">
        <f>(BU4-$L$2)*10*BZ15</f>
        <v>-43.002452850341797</v>
      </c>
      <c r="CA17" s="14" t="s">
        <v>1</v>
      </c>
      <c r="CB17" s="89"/>
      <c r="CC17" s="87"/>
      <c r="CD17" s="14"/>
      <c r="CE17" s="14"/>
      <c r="CF17" s="14"/>
      <c r="CG17" s="14"/>
      <c r="CH17" s="40" t="s">
        <v>215</v>
      </c>
      <c r="CI17" s="44">
        <f>AVERAGE($AT$71:$AT$78)</f>
        <v>0</v>
      </c>
      <c r="CJ17" s="120" t="s">
        <v>1</v>
      </c>
      <c r="CK17" s="14"/>
      <c r="CL17" s="14"/>
      <c r="CM17" s="40" t="s">
        <v>249</v>
      </c>
      <c r="CN17" s="90">
        <f>(CI4-$L$2)*10*CN15</f>
        <v>-43.002452850341797</v>
      </c>
      <c r="CO17" s="14" t="s">
        <v>1</v>
      </c>
      <c r="CP17" s="89"/>
      <c r="CQ17" s="87"/>
      <c r="CR17" s="14"/>
      <c r="CS17" s="14"/>
      <c r="CT17" s="14"/>
      <c r="CU17" s="14"/>
      <c r="CV17" s="40" t="s">
        <v>215</v>
      </c>
      <c r="CW17" s="44">
        <f>AVERAGE($AT$71:$AT$78)</f>
        <v>0</v>
      </c>
      <c r="CX17" s="120" t="s">
        <v>1</v>
      </c>
      <c r="CY17" s="14"/>
      <c r="CZ17" s="14"/>
      <c r="DA17" s="40" t="s">
        <v>249</v>
      </c>
      <c r="DB17" s="90">
        <f>(CW4-$L$2)*10*DB15</f>
        <v>-43.002452850341797</v>
      </c>
      <c r="DC17" s="14" t="s">
        <v>1</v>
      </c>
      <c r="DD17" s="89"/>
      <c r="DE17" s="87"/>
      <c r="DF17" s="14"/>
      <c r="DG17" s="14"/>
      <c r="DH17" s="14"/>
      <c r="DI17" s="14"/>
      <c r="DJ17" s="40" t="s">
        <v>215</v>
      </c>
      <c r="DK17" s="44">
        <f>AVERAGE($AT$71:$AT$78)</f>
        <v>0</v>
      </c>
      <c r="DL17" s="120" t="s">
        <v>1</v>
      </c>
      <c r="DM17" s="14"/>
      <c r="DN17" s="14"/>
      <c r="DO17" s="40" t="s">
        <v>249</v>
      </c>
      <c r="DP17" s="90">
        <f>(DK4-$L$2)*10*DP15</f>
        <v>-43.002452850341797</v>
      </c>
      <c r="DQ17" s="14" t="s">
        <v>1</v>
      </c>
      <c r="DR17" s="89"/>
    </row>
    <row r="18" spans="4:122">
      <c r="F18" s="2"/>
      <c r="G18" s="10"/>
      <c r="K18" s="9">
        <f>LOOKUP(G3,B43:B529,O43:O529)</f>
        <v>3776.1733300901747</v>
      </c>
      <c r="L18" t="s">
        <v>151</v>
      </c>
      <c r="U18" s="54"/>
      <c r="V18" s="54"/>
      <c r="W18" s="55" t="s">
        <v>139</v>
      </c>
      <c r="X18" s="54">
        <f>C109</f>
        <v>59.889999389648437</v>
      </c>
      <c r="Y18" s="54"/>
      <c r="Z18" s="54"/>
      <c r="AA18" s="54"/>
      <c r="AB18" s="77"/>
      <c r="AN18" s="87"/>
      <c r="AO18" s="14"/>
      <c r="AP18" s="14"/>
      <c r="AQ18" s="14"/>
      <c r="AR18" s="14"/>
      <c r="AS18" s="14"/>
      <c r="AT18" s="14"/>
      <c r="AU18" s="14"/>
      <c r="AV18" s="14"/>
      <c r="AW18" s="14"/>
      <c r="AX18" s="14"/>
      <c r="AY18" s="14"/>
      <c r="AZ18" s="89"/>
      <c r="BA18" s="87"/>
      <c r="BB18" s="14"/>
      <c r="BC18" s="14"/>
      <c r="BD18" s="14"/>
      <c r="BE18" s="14"/>
      <c r="BF18" s="40" t="s">
        <v>216</v>
      </c>
      <c r="BG18" s="44">
        <f>AVERAGE($AU$71:$AU$78)</f>
        <v>151.8125</v>
      </c>
      <c r="BH18" s="14"/>
      <c r="BI18" s="14"/>
      <c r="BJ18" s="14"/>
      <c r="BK18" s="40" t="s">
        <v>250</v>
      </c>
      <c r="BL18" s="90">
        <f>(BG5-$L$2)*10*BL16</f>
        <v>121.24534606933594</v>
      </c>
      <c r="BM18" s="14" t="s">
        <v>1</v>
      </c>
      <c r="BN18" s="89"/>
      <c r="BO18" s="87"/>
      <c r="BP18" s="14"/>
      <c r="BQ18" s="14"/>
      <c r="BR18" s="14"/>
      <c r="BS18" s="14"/>
      <c r="BT18" s="40" t="s">
        <v>216</v>
      </c>
      <c r="BU18" s="44">
        <f>AVERAGE($AU$71:$AU$78)</f>
        <v>151.8125</v>
      </c>
      <c r="BV18" s="14"/>
      <c r="BW18" s="14"/>
      <c r="BX18" s="14"/>
      <c r="BY18" s="40" t="s">
        <v>250</v>
      </c>
      <c r="BZ18" s="90">
        <f>(BU5-$L$2)*10*BZ16</f>
        <v>119.0382930210648</v>
      </c>
      <c r="CA18" s="14" t="s">
        <v>1</v>
      </c>
      <c r="CB18" s="89"/>
      <c r="CC18" s="87"/>
      <c r="CD18" s="14"/>
      <c r="CE18" s="14"/>
      <c r="CF18" s="14"/>
      <c r="CG18" s="14"/>
      <c r="CH18" s="40" t="s">
        <v>216</v>
      </c>
      <c r="CI18" s="44">
        <f>AVERAGE($AU$71:$AU$78)</f>
        <v>151.8125</v>
      </c>
      <c r="CJ18" s="120" t="s">
        <v>1</v>
      </c>
      <c r="CK18" s="14"/>
      <c r="CL18" s="14"/>
      <c r="CM18" s="40" t="s">
        <v>250</v>
      </c>
      <c r="CN18" s="90">
        <f>(CI5-$L$2)*10*CN16</f>
        <v>114.14217862215843</v>
      </c>
      <c r="CO18" s="14" t="s">
        <v>1</v>
      </c>
      <c r="CP18" s="89"/>
      <c r="CQ18" s="87"/>
      <c r="CR18" s="14"/>
      <c r="CS18" s="14"/>
      <c r="CT18" s="14"/>
      <c r="CU18" s="14"/>
      <c r="CV18" s="40" t="s">
        <v>216</v>
      </c>
      <c r="CW18" s="44">
        <f>AVERAGE($AU$71:$AU$78)</f>
        <v>151.8125</v>
      </c>
      <c r="CX18" s="120" t="s">
        <v>1</v>
      </c>
      <c r="CY18" s="14"/>
      <c r="CZ18" s="14"/>
      <c r="DA18" s="40" t="s">
        <v>250</v>
      </c>
      <c r="DB18" s="90">
        <f>(CW5-$L$2)*10*DB16</f>
        <v>115.4171244303361</v>
      </c>
      <c r="DC18" s="14" t="s">
        <v>1</v>
      </c>
      <c r="DD18" s="89"/>
      <c r="DE18" s="87"/>
      <c r="DF18" s="14"/>
      <c r="DG18" s="14"/>
      <c r="DH18" s="14"/>
      <c r="DI18" s="14"/>
      <c r="DJ18" s="40" t="s">
        <v>216</v>
      </c>
      <c r="DK18" s="44">
        <f>AVERAGE($AU$71:$AU$78)</f>
        <v>151.8125</v>
      </c>
      <c r="DL18" s="120" t="s">
        <v>1</v>
      </c>
      <c r="DM18" s="14"/>
      <c r="DN18" s="14"/>
      <c r="DO18" s="40" t="s">
        <v>250</v>
      </c>
      <c r="DP18" s="90">
        <f>(DK5-$L$2)*10*DP16</f>
        <v>114.63283763212402</v>
      </c>
      <c r="DQ18" s="14" t="s">
        <v>1</v>
      </c>
      <c r="DR18" s="89"/>
    </row>
    <row r="19" spans="4:122">
      <c r="D19" s="2" t="s">
        <v>105</v>
      </c>
      <c r="F19" s="2" t="s">
        <v>78</v>
      </c>
      <c r="G19" s="9">
        <f>G13+G10</f>
        <v>109.84366096047795</v>
      </c>
      <c r="H19" t="s">
        <v>1</v>
      </c>
      <c r="K19" s="9">
        <f>LOOKUP(G3,B49:B529,Q49:Q529)</f>
        <v>3728.9000633885416</v>
      </c>
      <c r="L19" t="s">
        <v>152</v>
      </c>
      <c r="U19" s="66" t="s">
        <v>141</v>
      </c>
      <c r="V19" s="65"/>
      <c r="W19" s="65"/>
      <c r="X19" s="65"/>
      <c r="Y19" s="65"/>
      <c r="Z19" s="65"/>
      <c r="AA19" s="65"/>
      <c r="AB19" s="77"/>
      <c r="AN19" s="87"/>
      <c r="AO19" s="14"/>
      <c r="AP19" s="14"/>
      <c r="AQ19" s="14"/>
      <c r="AR19" s="14"/>
      <c r="AS19" s="14"/>
      <c r="AT19" s="14"/>
      <c r="AU19" s="14"/>
      <c r="AV19" s="14"/>
      <c r="AW19" s="14"/>
      <c r="AX19" s="14"/>
      <c r="AY19" s="14"/>
      <c r="AZ19" s="89"/>
      <c r="BA19" s="87"/>
      <c r="BB19" s="14"/>
      <c r="BC19" s="14"/>
      <c r="BD19" s="14"/>
      <c r="BE19" s="14"/>
      <c r="BF19" s="40" t="s">
        <v>225</v>
      </c>
      <c r="BG19" s="44">
        <f>AVERAGE($AV$71:$AV$78)*-10*(BG4-$L$2)</f>
        <v>-4.1749954223632812</v>
      </c>
      <c r="BH19" s="14"/>
      <c r="BI19" s="14"/>
      <c r="BJ19" s="14"/>
      <c r="BK19" s="40" t="s">
        <v>251</v>
      </c>
      <c r="BL19" s="90">
        <f>BL18-BL17</f>
        <v>164.24779891967773</v>
      </c>
      <c r="BM19" s="14" t="s">
        <v>1</v>
      </c>
      <c r="BN19" s="89"/>
      <c r="BO19" s="87"/>
      <c r="BP19" s="14"/>
      <c r="BQ19" s="14"/>
      <c r="BR19" s="14"/>
      <c r="BS19" s="14"/>
      <c r="BT19" s="40" t="s">
        <v>225</v>
      </c>
      <c r="BU19" s="44">
        <f>AVERAGE($AV$71:$AV$78)*-10*(BU4-$L$2)</f>
        <v>-4.1749954223632812</v>
      </c>
      <c r="BV19" s="14"/>
      <c r="BW19" s="14"/>
      <c r="BX19" s="14"/>
      <c r="BY19" s="40" t="s">
        <v>251</v>
      </c>
      <c r="BZ19" s="90">
        <f>BZ18-BZ17</f>
        <v>162.04074587140661</v>
      </c>
      <c r="CA19" s="14" t="s">
        <v>1</v>
      </c>
      <c r="CB19" s="89"/>
      <c r="CC19" s="87"/>
      <c r="CD19" s="14"/>
      <c r="CE19" s="14"/>
      <c r="CF19" s="14"/>
      <c r="CG19" s="14"/>
      <c r="CH19" s="40" t="s">
        <v>225</v>
      </c>
      <c r="CI19" s="44">
        <f>AVERAGE($AV$71:$AV$78)*-10*(CI4-$L$2)</f>
        <v>-4.1749954223632812</v>
      </c>
      <c r="CJ19" s="120" t="s">
        <v>1</v>
      </c>
      <c r="CK19" s="14"/>
      <c r="CL19" s="14"/>
      <c r="CM19" s="40" t="s">
        <v>251</v>
      </c>
      <c r="CN19" s="90">
        <f>CN18-CN17</f>
        <v>157.14463147250024</v>
      </c>
      <c r="CO19" s="14" t="s">
        <v>1</v>
      </c>
      <c r="CP19" s="89"/>
      <c r="CQ19" s="87"/>
      <c r="CR19" s="14"/>
      <c r="CS19" s="14"/>
      <c r="CT19" s="14"/>
      <c r="CU19" s="14"/>
      <c r="CV19" s="40" t="s">
        <v>225</v>
      </c>
      <c r="CW19" s="44">
        <f>AVERAGE($AV$71:$AV$78)*-10*(CW4-$L$2)</f>
        <v>-4.1749954223632812</v>
      </c>
      <c r="CX19" s="120" t="s">
        <v>1</v>
      </c>
      <c r="CY19" s="14"/>
      <c r="CZ19" s="14"/>
      <c r="DA19" s="40" t="s">
        <v>251</v>
      </c>
      <c r="DB19" s="90">
        <f>DB18-DB17</f>
        <v>158.41957728067791</v>
      </c>
      <c r="DC19" s="14" t="s">
        <v>1</v>
      </c>
      <c r="DD19" s="89"/>
      <c r="DE19" s="87"/>
      <c r="DF19" s="14"/>
      <c r="DG19" s="14"/>
      <c r="DH19" s="14"/>
      <c r="DI19" s="14"/>
      <c r="DJ19" s="40" t="s">
        <v>225</v>
      </c>
      <c r="DK19" s="44">
        <f>AVERAGE($AV$71:$AV$78)*-10*(DK4-$L$2)</f>
        <v>-4.1749954223632812</v>
      </c>
      <c r="DL19" s="120" t="s">
        <v>1</v>
      </c>
      <c r="DM19" s="14"/>
      <c r="DN19" s="14"/>
      <c r="DO19" s="40" t="s">
        <v>251</v>
      </c>
      <c r="DP19" s="90">
        <f>DP18-DP17</f>
        <v>157.63529048246582</v>
      </c>
      <c r="DQ19" s="14" t="s">
        <v>1</v>
      </c>
      <c r="DR19" s="89"/>
    </row>
    <row r="20" spans="4:122">
      <c r="F20" s="2" t="s">
        <v>107</v>
      </c>
      <c r="G20" s="11" t="str">
        <f>IF((G6*G9)&lt;0,"Yes","No")</f>
        <v>Yes</v>
      </c>
      <c r="K20" s="9">
        <f>D77</f>
        <v>3645.44580078125</v>
      </c>
      <c r="L20" t="s">
        <v>101</v>
      </c>
      <c r="U20" s="54"/>
      <c r="V20" s="54"/>
      <c r="W20" s="54"/>
      <c r="X20" s="54"/>
      <c r="Y20" s="54"/>
      <c r="Z20" s="54"/>
      <c r="AA20" s="54"/>
      <c r="AB20" s="77"/>
      <c r="AN20" s="87"/>
      <c r="AO20" s="14"/>
      <c r="AP20" s="14"/>
      <c r="AQ20" s="14"/>
      <c r="AR20" s="14"/>
      <c r="AS20" s="14"/>
      <c r="AT20" s="14"/>
      <c r="AU20" s="14"/>
      <c r="AV20" s="14"/>
      <c r="AW20" s="14"/>
      <c r="AX20" s="14"/>
      <c r="AY20" s="14"/>
      <c r="AZ20" s="89"/>
      <c r="BA20" s="87"/>
      <c r="BB20" s="14"/>
      <c r="BC20" s="14"/>
      <c r="BD20" s="14"/>
      <c r="BE20" s="14"/>
      <c r="BF20" s="40" t="s">
        <v>217</v>
      </c>
      <c r="BG20" s="44">
        <f>AVERAGE($AW$71:$AW$78)</f>
        <v>15</v>
      </c>
      <c r="BH20" s="14"/>
      <c r="BI20" s="14"/>
      <c r="BJ20" s="14"/>
      <c r="BK20" s="125" t="s">
        <v>256</v>
      </c>
      <c r="BL20" s="126">
        <f>BG9/BL19</f>
        <v>0.72843129235032134</v>
      </c>
      <c r="BM20" s="14"/>
      <c r="BN20" s="89"/>
      <c r="BO20" s="87"/>
      <c r="BP20" s="14"/>
      <c r="BQ20" s="14"/>
      <c r="BR20" s="14"/>
      <c r="BS20" s="14"/>
      <c r="BT20" s="40" t="s">
        <v>217</v>
      </c>
      <c r="BU20" s="44">
        <f>AVERAGE($AW$71:$AW$78)</f>
        <v>15</v>
      </c>
      <c r="BV20" s="14"/>
      <c r="BW20" s="14"/>
      <c r="BX20" s="14"/>
      <c r="BY20" s="125" t="s">
        <v>256</v>
      </c>
      <c r="BZ20" s="126">
        <f>BU9/BZ19</f>
        <v>0.81149110885325215</v>
      </c>
      <c r="CA20" s="14"/>
      <c r="CB20" s="89"/>
      <c r="CC20" s="87"/>
      <c r="CD20" s="14"/>
      <c r="CE20" s="14"/>
      <c r="CF20" s="14"/>
      <c r="CG20" s="14"/>
      <c r="CH20" s="40" t="s">
        <v>217</v>
      </c>
      <c r="CI20" s="44">
        <f>AVERAGE($AW$71:$AW$78)</f>
        <v>15</v>
      </c>
      <c r="CJ20" s="120" t="s">
        <v>1</v>
      </c>
      <c r="CK20" s="14"/>
      <c r="CL20" s="14"/>
      <c r="CM20" s="125" t="s">
        <v>256</v>
      </c>
      <c r="CN20" s="126">
        <f>CI9/CN19</f>
        <v>0.87006637654351393</v>
      </c>
      <c r="CO20" s="14"/>
      <c r="CP20" s="89"/>
      <c r="CQ20" s="87"/>
      <c r="CR20" s="14"/>
      <c r="CS20" s="14"/>
      <c r="CT20" s="14"/>
      <c r="CU20" s="14"/>
      <c r="CV20" s="40" t="s">
        <v>217</v>
      </c>
      <c r="CW20" s="44">
        <f>AVERAGE($AW$71:$AW$78)</f>
        <v>15</v>
      </c>
      <c r="CX20" s="120" t="s">
        <v>1</v>
      </c>
      <c r="CY20" s="14"/>
      <c r="CZ20" s="14"/>
      <c r="DA20" s="125" t="s">
        <v>256</v>
      </c>
      <c r="DB20" s="126">
        <f>CW9/DB19</f>
        <v>0.8807635033487986</v>
      </c>
      <c r="DC20" s="14"/>
      <c r="DD20" s="89"/>
      <c r="DE20" s="87"/>
      <c r="DF20" s="14"/>
      <c r="DG20" s="14"/>
      <c r="DH20" s="14"/>
      <c r="DI20" s="14"/>
      <c r="DJ20" s="40" t="s">
        <v>217</v>
      </c>
      <c r="DK20" s="44">
        <f>AVERAGE($AW$71:$AW$78)</f>
        <v>15</v>
      </c>
      <c r="DL20" s="120" t="s">
        <v>1</v>
      </c>
      <c r="DM20" s="14"/>
      <c r="DN20" s="14"/>
      <c r="DO20" s="125" t="s">
        <v>256</v>
      </c>
      <c r="DP20" s="126">
        <f>DK9/DP19</f>
        <v>0.89275145509358111</v>
      </c>
      <c r="DQ20" s="14"/>
      <c r="DR20" s="89"/>
    </row>
    <row r="21" spans="4:122">
      <c r="F21" s="2"/>
      <c r="G21" s="12"/>
      <c r="K21" s="9">
        <f>LOOKUP(G3,B43:B524,D43:D524)-D77+I77-LOOKUP(G3,B43:B524,I43:I524)</f>
        <v>101.48174224160118</v>
      </c>
      <c r="L21" t="s">
        <v>153</v>
      </c>
      <c r="U21" s="54"/>
      <c r="V21" s="54"/>
      <c r="W21" s="54"/>
      <c r="X21" s="54"/>
      <c r="Y21" s="54"/>
      <c r="Z21" s="54"/>
      <c r="AA21" s="54"/>
      <c r="AB21" s="77"/>
      <c r="AN21" s="87"/>
      <c r="AO21" s="14"/>
      <c r="AP21" s="14"/>
      <c r="AQ21" s="14"/>
      <c r="AR21" s="14"/>
      <c r="AS21" s="14"/>
      <c r="AT21" s="14"/>
      <c r="AU21" s="14"/>
      <c r="AV21" s="14"/>
      <c r="AW21" s="14"/>
      <c r="AX21" s="14"/>
      <c r="AY21" s="14"/>
      <c r="AZ21" s="89"/>
      <c r="BA21" s="87"/>
      <c r="BB21" s="14"/>
      <c r="BC21" s="14"/>
      <c r="BD21" s="14"/>
      <c r="BE21" s="14"/>
      <c r="BF21" s="40" t="s">
        <v>223</v>
      </c>
      <c r="BG21" s="44">
        <f>SUM(BG15:BG20)</f>
        <v>347.20794868469238</v>
      </c>
      <c r="BH21" s="14"/>
      <c r="BI21" s="14"/>
      <c r="BJ21" s="14"/>
      <c r="BK21" s="14"/>
      <c r="BL21" s="14"/>
      <c r="BM21" s="14"/>
      <c r="BN21" s="89"/>
      <c r="BO21" s="87"/>
      <c r="BP21" s="14"/>
      <c r="BQ21" s="14"/>
      <c r="BR21" s="14"/>
      <c r="BS21" s="14"/>
      <c r="BT21" s="40" t="s">
        <v>223</v>
      </c>
      <c r="BU21" s="44">
        <f>SUM(BU15:BU20)</f>
        <v>347.20794868469238</v>
      </c>
      <c r="BV21" s="14"/>
      <c r="BW21" s="14"/>
      <c r="BX21" s="14"/>
      <c r="BY21" s="14"/>
      <c r="BZ21" s="14"/>
      <c r="CA21" s="14"/>
      <c r="CB21" s="89"/>
      <c r="CC21" s="87"/>
      <c r="CD21" s="14"/>
      <c r="CE21" s="14"/>
      <c r="CF21" s="14"/>
      <c r="CG21" s="14"/>
      <c r="CH21" s="40" t="s">
        <v>223</v>
      </c>
      <c r="CI21" s="44">
        <f>SUM(CI15:CI20)</f>
        <v>347.20794868469238</v>
      </c>
      <c r="CJ21" s="120" t="s">
        <v>1</v>
      </c>
      <c r="CK21" s="14"/>
      <c r="CL21" s="14"/>
      <c r="CM21" s="14"/>
      <c r="CN21" s="14"/>
      <c r="CO21" s="14"/>
      <c r="CP21" s="89"/>
      <c r="CQ21" s="87"/>
      <c r="CR21" s="14"/>
      <c r="CS21" s="14"/>
      <c r="CT21" s="14"/>
      <c r="CU21" s="14"/>
      <c r="CV21" s="40" t="s">
        <v>223</v>
      </c>
      <c r="CW21" s="44">
        <f>SUM(CW15:CW20)</f>
        <v>347.20794868469238</v>
      </c>
      <c r="CX21" s="120" t="s">
        <v>1</v>
      </c>
      <c r="CY21" s="14"/>
      <c r="CZ21" s="14"/>
      <c r="DA21" s="14"/>
      <c r="DB21" s="14"/>
      <c r="DC21" s="14"/>
      <c r="DD21" s="89"/>
      <c r="DE21" s="87"/>
      <c r="DF21" s="14"/>
      <c r="DG21" s="14"/>
      <c r="DH21" s="14"/>
      <c r="DI21" s="14"/>
      <c r="DJ21" s="40" t="s">
        <v>223</v>
      </c>
      <c r="DK21" s="44">
        <f>SUM(DK15:DK20)</f>
        <v>347.20794868469238</v>
      </c>
      <c r="DL21" s="120" t="s">
        <v>1</v>
      </c>
      <c r="DM21" s="14"/>
      <c r="DN21" s="14"/>
      <c r="DO21" s="14"/>
      <c r="DP21" s="14"/>
      <c r="DQ21" s="14"/>
      <c r="DR21" s="89"/>
    </row>
    <row r="22" spans="4:122">
      <c r="F22" s="2"/>
      <c r="G22" s="12"/>
      <c r="K22" s="5">
        <f>G3-G2</f>
        <v>3.9583333345944993E-3</v>
      </c>
      <c r="L22" t="s">
        <v>91</v>
      </c>
      <c r="U22" s="54"/>
      <c r="V22" s="54"/>
      <c r="W22" s="54"/>
      <c r="X22" s="54"/>
      <c r="Y22" s="54"/>
      <c r="Z22" s="54"/>
      <c r="AA22" s="54"/>
      <c r="AB22" s="77"/>
      <c r="AN22" s="87"/>
      <c r="AO22" s="14"/>
      <c r="AP22" s="14"/>
      <c r="AQ22" s="14"/>
      <c r="AR22" s="14"/>
      <c r="AS22" s="14"/>
      <c r="AT22" s="14"/>
      <c r="AU22" s="14"/>
      <c r="AV22" s="14"/>
      <c r="AW22" s="14"/>
      <c r="AX22" s="14"/>
      <c r="AY22" s="14"/>
      <c r="AZ22" s="89"/>
      <c r="BA22" s="87"/>
      <c r="BB22" s="14"/>
      <c r="BC22" s="14"/>
      <c r="BD22" s="14"/>
      <c r="BE22" s="14"/>
      <c r="BF22" s="14"/>
      <c r="BG22" s="14"/>
      <c r="BH22" s="14"/>
      <c r="BI22" s="14"/>
      <c r="BJ22" s="14"/>
      <c r="BK22" s="14"/>
      <c r="BL22" s="14"/>
      <c r="BM22" s="14"/>
      <c r="BN22" s="89"/>
      <c r="BO22" s="87"/>
      <c r="BP22" s="14"/>
      <c r="BQ22" s="14"/>
      <c r="BR22" s="14"/>
      <c r="BS22" s="14"/>
      <c r="BT22" s="14"/>
      <c r="BU22" s="14"/>
      <c r="BV22" s="14"/>
      <c r="BW22" s="14"/>
      <c r="BX22" s="14"/>
      <c r="BY22" s="14"/>
      <c r="BZ22" s="14"/>
      <c r="CA22" s="14"/>
      <c r="CB22" s="89"/>
      <c r="CC22" s="87"/>
      <c r="CD22" s="14"/>
      <c r="CE22" s="14"/>
      <c r="CF22" s="14"/>
      <c r="CG22" s="14"/>
      <c r="CH22" s="14"/>
      <c r="CI22" s="14"/>
      <c r="CJ22" s="14"/>
      <c r="CK22" s="14"/>
      <c r="CL22" s="14"/>
      <c r="CM22" s="14"/>
      <c r="CN22" s="14"/>
      <c r="CO22" s="14"/>
      <c r="CP22" s="89"/>
      <c r="CQ22" s="87"/>
      <c r="CR22" s="14"/>
      <c r="CS22" s="14"/>
      <c r="CT22" s="14"/>
      <c r="CU22" s="14"/>
      <c r="CV22" s="14"/>
      <c r="CW22" s="14"/>
      <c r="CX22" s="14"/>
      <c r="CY22" s="14"/>
      <c r="CZ22" s="14"/>
      <c r="DA22" s="14"/>
      <c r="DB22" s="14"/>
      <c r="DC22" s="14"/>
      <c r="DD22" s="89"/>
      <c r="DE22" s="87"/>
      <c r="DF22" s="14"/>
      <c r="DG22" s="14"/>
      <c r="DH22" s="14"/>
      <c r="DI22" s="14"/>
      <c r="DJ22" s="14"/>
      <c r="DK22" s="14"/>
      <c r="DL22" s="14"/>
      <c r="DM22" s="14"/>
      <c r="DN22" s="14"/>
      <c r="DO22" s="14"/>
      <c r="DP22" s="14"/>
      <c r="DQ22" s="14"/>
      <c r="DR22" s="89"/>
    </row>
    <row r="23" spans="4:122">
      <c r="F23" s="2"/>
      <c r="G23" s="11"/>
      <c r="K23" s="2" t="str">
        <f>IF(K18-K20&lt;0,"Yes","No")</f>
        <v>No</v>
      </c>
      <c r="L23" t="s">
        <v>111</v>
      </c>
      <c r="U23" s="54"/>
      <c r="V23" s="54"/>
      <c r="W23" s="55" t="s">
        <v>142</v>
      </c>
      <c r="X23" s="54">
        <f>AVERAGE(R89:X105)</f>
        <v>633</v>
      </c>
      <c r="Y23" s="54"/>
      <c r="Z23" s="54"/>
      <c r="AA23" s="54"/>
      <c r="AB23" s="77"/>
      <c r="AN23" s="87"/>
      <c r="AO23" s="14"/>
      <c r="AP23" s="14"/>
      <c r="AQ23" s="14"/>
      <c r="AR23" s="14"/>
      <c r="AS23" s="14"/>
      <c r="AT23" s="14"/>
      <c r="AU23" s="14"/>
      <c r="AV23" s="14"/>
      <c r="AW23" s="14"/>
      <c r="AX23" s="14"/>
      <c r="AY23" s="14"/>
      <c r="AZ23" s="89"/>
      <c r="BA23" s="87"/>
      <c r="BB23" s="14"/>
      <c r="BC23" s="14"/>
      <c r="BD23" s="14"/>
      <c r="BE23" s="14"/>
      <c r="BF23" s="40" t="s">
        <v>218</v>
      </c>
      <c r="BG23" s="44">
        <f>AVERAGE($AR$85:$AR$91)</f>
        <v>335</v>
      </c>
      <c r="BH23" s="14"/>
      <c r="BI23" s="14"/>
      <c r="BJ23" s="14"/>
      <c r="BK23" s="40" t="s">
        <v>242</v>
      </c>
      <c r="BL23" s="109">
        <f>AVERAGE($AY$71:$AY$78)</f>
        <v>7600.1962500000009</v>
      </c>
      <c r="BM23" s="14" t="s">
        <v>1</v>
      </c>
      <c r="BN23" s="89"/>
      <c r="BO23" s="87"/>
      <c r="BP23" s="14"/>
      <c r="BQ23" s="14"/>
      <c r="BR23" s="14"/>
      <c r="BS23" s="14"/>
      <c r="BT23" s="40" t="s">
        <v>218</v>
      </c>
      <c r="BU23" s="44">
        <f>AVERAGE($AR$88:$AR$94)</f>
        <v>335</v>
      </c>
      <c r="BV23" s="14"/>
      <c r="BW23" s="14"/>
      <c r="BX23" s="14"/>
      <c r="BY23" s="40" t="s">
        <v>242</v>
      </c>
      <c r="BZ23" s="109">
        <f>AVERAGE($AY$71:$AY$78)</f>
        <v>7600.1962500000009</v>
      </c>
      <c r="CA23" s="14" t="s">
        <v>1</v>
      </c>
      <c r="CB23" s="89"/>
      <c r="CC23" s="87"/>
      <c r="CD23" s="14"/>
      <c r="CE23" s="14"/>
      <c r="CF23" s="14"/>
      <c r="CG23" s="14"/>
      <c r="CH23" s="40" t="s">
        <v>218</v>
      </c>
      <c r="CI23" s="44">
        <f>AVERAGE($AR$89:$AR$99)</f>
        <v>335</v>
      </c>
      <c r="CJ23" s="120" t="s">
        <v>1</v>
      </c>
      <c r="CK23" s="14"/>
      <c r="CL23" s="14"/>
      <c r="CM23" s="40" t="s">
        <v>242</v>
      </c>
      <c r="CN23" s="109">
        <f>AVERAGE($AY$71:$AY$78)</f>
        <v>7600.1962500000009</v>
      </c>
      <c r="CO23" s="14" t="s">
        <v>1</v>
      </c>
      <c r="CP23" s="89"/>
      <c r="CQ23" s="87"/>
      <c r="CR23" s="14"/>
      <c r="CS23" s="14"/>
      <c r="CT23" s="14"/>
      <c r="CU23" s="14"/>
      <c r="CV23" s="40" t="s">
        <v>218</v>
      </c>
      <c r="CW23" s="44">
        <f>AVERAGE($AR$88:$AR$105)</f>
        <v>335</v>
      </c>
      <c r="CX23" s="120" t="s">
        <v>1</v>
      </c>
      <c r="CY23" s="14"/>
      <c r="CZ23" s="14"/>
      <c r="DA23" s="40" t="s">
        <v>242</v>
      </c>
      <c r="DB23" s="109">
        <f>AVERAGE($AY$71:$AY$78)</f>
        <v>7600.1962500000009</v>
      </c>
      <c r="DC23" s="14" t="s">
        <v>1</v>
      </c>
      <c r="DD23" s="89"/>
      <c r="DE23" s="87"/>
      <c r="DF23" s="14"/>
      <c r="DG23" s="14"/>
      <c r="DH23" s="14"/>
      <c r="DI23" s="14"/>
      <c r="DJ23" s="40" t="s">
        <v>218</v>
      </c>
      <c r="DK23" s="44">
        <f>AVERAGE($AR$89:$AR$105)</f>
        <v>335</v>
      </c>
      <c r="DL23" s="120" t="s">
        <v>1</v>
      </c>
      <c r="DM23" s="14"/>
      <c r="DN23" s="14"/>
      <c r="DO23" s="40" t="s">
        <v>242</v>
      </c>
      <c r="DP23" s="109">
        <f>AVERAGE($AY$71:$AY$78)</f>
        <v>7600.1962500000009</v>
      </c>
      <c r="DQ23" s="14" t="s">
        <v>1</v>
      </c>
      <c r="DR23" s="89"/>
    </row>
    <row r="24" spans="4:122">
      <c r="F24" s="2"/>
      <c r="G24" s="11"/>
      <c r="K24" s="9">
        <f>IF(K21&gt;0,K18-K20,K18-(K20+K21))</f>
        <v>130.72752930892466</v>
      </c>
      <c r="L24" t="s">
        <v>154</v>
      </c>
      <c r="U24" s="54"/>
      <c r="V24" s="54"/>
      <c r="W24" s="55" t="s">
        <v>143</v>
      </c>
      <c r="X24" s="54">
        <f>AVERAGE(Y89:Y105)</f>
        <v>0</v>
      </c>
      <c r="Y24" s="54"/>
      <c r="Z24" s="54"/>
      <c r="AA24" s="54"/>
      <c r="AB24" s="77"/>
      <c r="AN24" s="87"/>
      <c r="AO24" s="14"/>
      <c r="AP24" s="14"/>
      <c r="AQ24" s="14"/>
      <c r="AR24" s="14"/>
      <c r="AS24" s="14"/>
      <c r="AT24" s="14"/>
      <c r="AU24" s="14"/>
      <c r="AV24" s="14"/>
      <c r="AW24" s="14"/>
      <c r="AX24" s="14"/>
      <c r="AY24" s="14"/>
      <c r="AZ24" s="89"/>
      <c r="BA24" s="87"/>
      <c r="BB24" s="14"/>
      <c r="BC24" s="14"/>
      <c r="BD24" s="14"/>
      <c r="BE24" s="14"/>
      <c r="BF24" s="40" t="s">
        <v>219</v>
      </c>
      <c r="BG24" s="44">
        <f>AVERAGE($AS$85:$AS$91)</f>
        <v>-209.88548932756697</v>
      </c>
      <c r="BH24" s="14"/>
      <c r="BI24" s="14"/>
      <c r="BJ24" s="14"/>
      <c r="BK24" s="40" t="s">
        <v>244</v>
      </c>
      <c r="BL24" s="109">
        <f>AVERAGE($AY$85:$AY$91)</f>
        <v>7570</v>
      </c>
      <c r="BM24" s="14" t="s">
        <v>1</v>
      </c>
      <c r="BN24" s="89"/>
      <c r="BO24" s="87"/>
      <c r="BP24" s="14"/>
      <c r="BQ24" s="14"/>
      <c r="BR24" s="14"/>
      <c r="BS24" s="14"/>
      <c r="BT24" s="40" t="s">
        <v>219</v>
      </c>
      <c r="BU24" s="44">
        <f>AVERAGE($AS$88:$AS$94)</f>
        <v>-211.25604248046875</v>
      </c>
      <c r="BV24" s="14"/>
      <c r="BW24" s="14"/>
      <c r="BX24" s="14"/>
      <c r="BY24" s="40" t="s">
        <v>244</v>
      </c>
      <c r="BZ24" s="109">
        <f>AVERAGE($AY$88:$AY$94)</f>
        <v>7570</v>
      </c>
      <c r="CA24" s="14" t="s">
        <v>1</v>
      </c>
      <c r="CB24" s="89"/>
      <c r="CC24" s="87"/>
      <c r="CD24" s="14"/>
      <c r="CE24" s="14"/>
      <c r="CF24" s="14"/>
      <c r="CG24" s="14"/>
      <c r="CH24" s="40" t="s">
        <v>219</v>
      </c>
      <c r="CI24" s="44">
        <f>AVERAGE($AS$89:$AS$99)</f>
        <v>-212.66088451038706</v>
      </c>
      <c r="CJ24" s="120" t="s">
        <v>1</v>
      </c>
      <c r="CK24" s="14"/>
      <c r="CL24" s="14"/>
      <c r="CM24" s="40" t="s">
        <v>244</v>
      </c>
      <c r="CN24" s="109">
        <f>AVERAGE($AY$89:$AY$99)</f>
        <v>7570</v>
      </c>
      <c r="CO24" s="14" t="s">
        <v>1</v>
      </c>
      <c r="CP24" s="89"/>
      <c r="CQ24" s="87"/>
      <c r="CR24" s="14"/>
      <c r="CS24" s="14"/>
      <c r="CT24" s="14"/>
      <c r="CU24" s="14"/>
      <c r="CV24" s="40" t="s">
        <v>219</v>
      </c>
      <c r="CW24" s="44">
        <f>AVERAGE($AS$88:$AS$105)</f>
        <v>-212.66166432698569</v>
      </c>
      <c r="CX24" s="120" t="s">
        <v>1</v>
      </c>
      <c r="CY24" s="14"/>
      <c r="CZ24" s="14"/>
      <c r="DA24" s="40" t="s">
        <v>244</v>
      </c>
      <c r="DB24" s="109">
        <f>AVERAGE($AY$88:$AY$105)</f>
        <v>7570</v>
      </c>
      <c r="DC24" s="14" t="s">
        <v>1</v>
      </c>
      <c r="DD24" s="89"/>
      <c r="DE24" s="87"/>
      <c r="DF24" s="14"/>
      <c r="DG24" s="14"/>
      <c r="DH24" s="14"/>
      <c r="DI24" s="14"/>
      <c r="DJ24" s="40" t="s">
        <v>219</v>
      </c>
      <c r="DK24" s="44">
        <f>AVERAGE($AS$89:$AS$105)</f>
        <v>-212.74434796501609</v>
      </c>
      <c r="DL24" s="120" t="s">
        <v>1</v>
      </c>
      <c r="DM24" s="14"/>
      <c r="DN24" s="14"/>
      <c r="DO24" s="40" t="s">
        <v>244</v>
      </c>
      <c r="DP24" s="109">
        <f>AVERAGE($AY$89:$AY$105)</f>
        <v>7570</v>
      </c>
      <c r="DQ24" s="14" t="s">
        <v>1</v>
      </c>
      <c r="DR24" s="89"/>
    </row>
    <row r="25" spans="4:122">
      <c r="F25" s="2"/>
      <c r="G25" s="11"/>
      <c r="K25" s="9">
        <f>IF(K21&gt;0,K17-K20,K17-(K20+K21))</f>
        <v>118.75162098019609</v>
      </c>
      <c r="L25" t="s">
        <v>155</v>
      </c>
      <c r="U25" s="54"/>
      <c r="V25" s="54"/>
      <c r="W25" s="55" t="s">
        <v>144</v>
      </c>
      <c r="X25" s="54">
        <f>X23-X24</f>
        <v>633</v>
      </c>
      <c r="Y25" s="54"/>
      <c r="Z25" s="54"/>
      <c r="AA25" s="54"/>
      <c r="AB25" s="77"/>
      <c r="AN25" s="87"/>
      <c r="AO25" s="14"/>
      <c r="AP25" s="14"/>
      <c r="AQ25" s="14"/>
      <c r="AR25" s="14"/>
      <c r="AS25" s="14"/>
      <c r="AT25" s="14"/>
      <c r="AU25" s="14"/>
      <c r="AV25" s="14"/>
      <c r="AW25" s="14"/>
      <c r="AX25" s="14"/>
      <c r="AY25" s="14"/>
      <c r="AZ25" s="89"/>
      <c r="BA25" s="87"/>
      <c r="BB25" s="14"/>
      <c r="BC25" s="14"/>
      <c r="BD25" s="14"/>
      <c r="BE25" s="14"/>
      <c r="BF25" s="40" t="s">
        <v>220</v>
      </c>
      <c r="BG25" s="44">
        <f>AVERAGE($AT$85:$AT$91)</f>
        <v>0.42857142857142855</v>
      </c>
      <c r="BH25" s="14"/>
      <c r="BI25" s="14"/>
      <c r="BJ25" s="14"/>
      <c r="BK25" s="40" t="s">
        <v>254</v>
      </c>
      <c r="BL25" s="109">
        <f>BL24-BL23</f>
        <v>-30.196250000000873</v>
      </c>
      <c r="BM25" s="14" t="s">
        <v>1</v>
      </c>
      <c r="BN25" s="89"/>
      <c r="BO25" s="87"/>
      <c r="BP25" s="14"/>
      <c r="BQ25" s="14"/>
      <c r="BR25" s="14"/>
      <c r="BS25" s="14"/>
      <c r="BT25" s="40" t="s">
        <v>220</v>
      </c>
      <c r="BU25" s="44">
        <f>AVERAGE($AT$88:$AT$94)</f>
        <v>0.8571428571428571</v>
      </c>
      <c r="BV25" s="14"/>
      <c r="BW25" s="14"/>
      <c r="BX25" s="14"/>
      <c r="BY25" s="40" t="s">
        <v>254</v>
      </c>
      <c r="BZ25" s="109">
        <f>BZ24-BZ23</f>
        <v>-30.196250000000873</v>
      </c>
      <c r="CA25" s="14" t="s">
        <v>1</v>
      </c>
      <c r="CB25" s="89"/>
      <c r="CC25" s="87"/>
      <c r="CD25" s="14"/>
      <c r="CE25" s="14"/>
      <c r="CF25" s="14"/>
      <c r="CG25" s="14"/>
      <c r="CH25" s="40" t="s">
        <v>220</v>
      </c>
      <c r="CI25" s="44">
        <f>AVERAGE($AT$89:$AT$99)</f>
        <v>1.0909090909090908</v>
      </c>
      <c r="CJ25" s="120" t="s">
        <v>1</v>
      </c>
      <c r="CK25" s="14"/>
      <c r="CL25" s="14"/>
      <c r="CM25" s="40" t="s">
        <v>254</v>
      </c>
      <c r="CN25" s="109">
        <f>CN24-CN23</f>
        <v>-30.196250000000873</v>
      </c>
      <c r="CO25" s="14" t="s">
        <v>1</v>
      </c>
      <c r="CP25" s="89"/>
      <c r="CQ25" s="87"/>
      <c r="CR25" s="14"/>
      <c r="CS25" s="14"/>
      <c r="CT25" s="14"/>
      <c r="CU25" s="14"/>
      <c r="CV25" s="40" t="s">
        <v>220</v>
      </c>
      <c r="CW25" s="44">
        <f>AVERAGE($AT$88:$AT$105)</f>
        <v>2</v>
      </c>
      <c r="CX25" s="120" t="s">
        <v>1</v>
      </c>
      <c r="CY25" s="14"/>
      <c r="CZ25" s="14"/>
      <c r="DA25" s="40" t="s">
        <v>254</v>
      </c>
      <c r="DB25" s="109">
        <f>DB24-DB23</f>
        <v>-30.196250000000873</v>
      </c>
      <c r="DC25" s="14" t="s">
        <v>1</v>
      </c>
      <c r="DD25" s="89"/>
      <c r="DE25" s="87"/>
      <c r="DF25" s="14"/>
      <c r="DG25" s="14"/>
      <c r="DH25" s="14"/>
      <c r="DI25" s="14"/>
      <c r="DJ25" s="40" t="s">
        <v>220</v>
      </c>
      <c r="DK25" s="44">
        <f>AVERAGE($AT$89:$AT$105)</f>
        <v>2.1176470588235294</v>
      </c>
      <c r="DL25" s="120" t="s">
        <v>1</v>
      </c>
      <c r="DM25" s="14"/>
      <c r="DN25" s="14"/>
      <c r="DO25" s="40" t="s">
        <v>254</v>
      </c>
      <c r="DP25" s="109">
        <f>DP24-DP23</f>
        <v>-30.196250000000873</v>
      </c>
      <c r="DQ25" s="14" t="s">
        <v>1</v>
      </c>
      <c r="DR25" s="89"/>
    </row>
    <row r="26" spans="4:122">
      <c r="F26" s="2"/>
      <c r="G26" s="11"/>
      <c r="K26" s="2" t="str">
        <f>IF(K17-K20&lt;0,"Yes","No")</f>
        <v>No</v>
      </c>
      <c r="L26" t="s">
        <v>156</v>
      </c>
      <c r="S26" s="77"/>
      <c r="T26" s="77"/>
      <c r="U26" s="54"/>
      <c r="V26" s="54"/>
      <c r="W26" s="55"/>
      <c r="X26" s="62"/>
      <c r="Y26" s="54"/>
      <c r="Z26" s="54"/>
      <c r="AA26" s="54"/>
      <c r="AB26" s="77"/>
      <c r="AN26" s="87"/>
      <c r="AO26" s="14"/>
      <c r="AP26" s="14"/>
      <c r="AQ26" s="14"/>
      <c r="AR26" s="14"/>
      <c r="AS26" s="14"/>
      <c r="AT26" s="14"/>
      <c r="AU26" s="14"/>
      <c r="AV26" s="14"/>
      <c r="AW26" s="14"/>
      <c r="AX26" s="14"/>
      <c r="AY26" s="14"/>
      <c r="AZ26" s="89"/>
      <c r="BA26" s="87"/>
      <c r="BB26" s="14"/>
      <c r="BC26" s="14"/>
      <c r="BD26" s="14"/>
      <c r="BE26" s="14"/>
      <c r="BF26" s="40" t="s">
        <v>221</v>
      </c>
      <c r="BG26" s="44">
        <f>AVERAGE($AU$85:$AU$91)</f>
        <v>156.14285714285714</v>
      </c>
      <c r="BH26" s="14"/>
      <c r="BI26" s="14"/>
      <c r="BJ26" s="14"/>
      <c r="BK26" s="125" t="s">
        <v>255</v>
      </c>
      <c r="BL26" s="109">
        <f>BL25/(BG6*-10)</f>
        <v>-18.936106118055687</v>
      </c>
      <c r="BM26" s="14" t="s">
        <v>116</v>
      </c>
      <c r="BN26" s="89"/>
      <c r="BO26" s="87"/>
      <c r="BP26" s="14"/>
      <c r="BQ26" s="14"/>
      <c r="BR26" s="14"/>
      <c r="BS26" s="14"/>
      <c r="BT26" s="40" t="s">
        <v>221</v>
      </c>
      <c r="BU26" s="44">
        <f>AVERAGE($AU$88:$AU$94)</f>
        <v>157.14285714285714</v>
      </c>
      <c r="BV26" s="14"/>
      <c r="BW26" s="14"/>
      <c r="BX26" s="14"/>
      <c r="BY26" s="125" t="s">
        <v>255</v>
      </c>
      <c r="BZ26" s="109">
        <f>BZ25/(BU6*-10)</f>
        <v>-19.19402267173168</v>
      </c>
      <c r="CA26" s="14" t="s">
        <v>116</v>
      </c>
      <c r="CB26" s="89"/>
      <c r="CC26" s="87"/>
      <c r="CD26" s="14"/>
      <c r="CE26" s="14"/>
      <c r="CF26" s="14"/>
      <c r="CG26" s="14"/>
      <c r="CH26" s="40" t="s">
        <v>221</v>
      </c>
      <c r="CI26" s="44">
        <f>AVERAGE($AU$89:$AU$99)</f>
        <v>158.18181818181819</v>
      </c>
      <c r="CJ26" s="120" t="s">
        <v>1</v>
      </c>
      <c r="CK26" s="14"/>
      <c r="CL26" s="14"/>
      <c r="CM26" s="125" t="s">
        <v>255</v>
      </c>
      <c r="CN26" s="109">
        <f>CN25/(CI6*-10)</f>
        <v>-19.792045842459256</v>
      </c>
      <c r="CO26" s="14" t="s">
        <v>116</v>
      </c>
      <c r="CP26" s="89"/>
      <c r="CQ26" s="87"/>
      <c r="CR26" s="14"/>
      <c r="CS26" s="14"/>
      <c r="CT26" s="14"/>
      <c r="CU26" s="14"/>
      <c r="CV26" s="40" t="s">
        <v>221</v>
      </c>
      <c r="CW26" s="44">
        <f>AVERAGE($AU$88:$AU$105)</f>
        <v>159</v>
      </c>
      <c r="CX26" s="120" t="s">
        <v>1</v>
      </c>
      <c r="CY26" s="14"/>
      <c r="CZ26" s="14"/>
      <c r="DA26" s="125" t="s">
        <v>255</v>
      </c>
      <c r="DB26" s="109">
        <f>DB25/(CW6*-10)</f>
        <v>-19.632761325259743</v>
      </c>
      <c r="DC26" s="14" t="s">
        <v>116</v>
      </c>
      <c r="DD26" s="89"/>
      <c r="DE26" s="87"/>
      <c r="DF26" s="14"/>
      <c r="DG26" s="14"/>
      <c r="DH26" s="14"/>
      <c r="DI26" s="14"/>
      <c r="DJ26" s="40" t="s">
        <v>221</v>
      </c>
      <c r="DK26" s="44">
        <f>AVERAGE($AU$89:$AU$105)</f>
        <v>159.1764705882353</v>
      </c>
      <c r="DL26" s="120" t="s">
        <v>1</v>
      </c>
      <c r="DM26" s="14"/>
      <c r="DN26" s="14"/>
      <c r="DO26" s="125" t="s">
        <v>255</v>
      </c>
      <c r="DP26" s="109">
        <f>DP25/(DK6*-10)</f>
        <v>-19.730440693075938</v>
      </c>
      <c r="DQ26" s="14" t="s">
        <v>116</v>
      </c>
      <c r="DR26" s="89"/>
    </row>
    <row r="27" spans="4:122">
      <c r="K27" s="2" t="str">
        <f>IF(K17-K20&gt;0,"Yes","No")</f>
        <v>Yes</v>
      </c>
      <c r="L27" t="s">
        <v>159</v>
      </c>
      <c r="S27" s="77"/>
      <c r="T27" s="77"/>
      <c r="U27" s="54"/>
      <c r="V27" s="54"/>
      <c r="W27" s="55"/>
      <c r="X27" s="63"/>
      <c r="Y27" s="54"/>
      <c r="Z27" s="54" t="s">
        <v>126</v>
      </c>
      <c r="AA27" s="54"/>
      <c r="AB27" s="54"/>
      <c r="AN27" s="87"/>
      <c r="AO27" s="14"/>
      <c r="AP27" s="14"/>
      <c r="AQ27" s="14"/>
      <c r="AR27" s="14"/>
      <c r="AS27" s="14"/>
      <c r="AT27" s="14"/>
      <c r="AU27" s="14"/>
      <c r="AV27" s="14"/>
      <c r="AW27" s="14"/>
      <c r="AX27" s="14"/>
      <c r="AY27" s="14"/>
      <c r="AZ27" s="89"/>
      <c r="BA27" s="87"/>
      <c r="BB27" s="14"/>
      <c r="BC27" s="14"/>
      <c r="BD27" s="14"/>
      <c r="BE27" s="14"/>
      <c r="BF27" s="40" t="s">
        <v>226</v>
      </c>
      <c r="BG27" s="44">
        <f>AVERAGE($AV$85:$AV$91)*-10*(BG5-$L$2)</f>
        <v>11.771392822265625</v>
      </c>
      <c r="BH27" s="14"/>
      <c r="BI27" s="14"/>
      <c r="BJ27" s="14"/>
      <c r="BK27" s="125" t="s">
        <v>257</v>
      </c>
      <c r="BL27" s="126">
        <f>BL25/BG9*-1</f>
        <v>0.25238576705480681</v>
      </c>
      <c r="BM27" s="14"/>
      <c r="BN27" s="89"/>
      <c r="BO27" s="87"/>
      <c r="BP27" s="14"/>
      <c r="BQ27" s="14"/>
      <c r="BR27" s="14"/>
      <c r="BS27" s="14"/>
      <c r="BT27" s="40" t="s">
        <v>226</v>
      </c>
      <c r="BU27" s="44">
        <f>AVERAGE($AV$88:$AV$94)*-10*(BU5-$L$2)</f>
        <v>11.557115827287845</v>
      </c>
      <c r="BV27" s="14"/>
      <c r="BW27" s="14"/>
      <c r="BX27" s="14"/>
      <c r="BY27" s="125" t="s">
        <v>257</v>
      </c>
      <c r="BZ27" s="126">
        <f>BZ25/BU9*-1</f>
        <v>0.22963866472960406</v>
      </c>
      <c r="CA27" s="14"/>
      <c r="CB27" s="89"/>
      <c r="CC27" s="87"/>
      <c r="CD27" s="14"/>
      <c r="CE27" s="14"/>
      <c r="CF27" s="14"/>
      <c r="CG27" s="14"/>
      <c r="CH27" s="40" t="s">
        <v>226</v>
      </c>
      <c r="CI27" s="44">
        <f>AVERAGE($AV$89:$AV$99)*-10*(CI5-$L$2)</f>
        <v>11.081764914772663</v>
      </c>
      <c r="CJ27" s="120" t="s">
        <v>1</v>
      </c>
      <c r="CK27" s="14"/>
      <c r="CL27" s="14"/>
      <c r="CM27" s="125" t="s">
        <v>257</v>
      </c>
      <c r="CN27" s="126">
        <f>CN25/CI9*-1</f>
        <v>0.22085186838458992</v>
      </c>
      <c r="CO27" s="14"/>
      <c r="CP27" s="89"/>
      <c r="CQ27" s="87"/>
      <c r="CR27" s="14"/>
      <c r="CS27" s="14"/>
      <c r="CT27" s="14"/>
      <c r="CU27" s="14"/>
      <c r="CV27" s="40" t="s">
        <v>226</v>
      </c>
      <c r="CW27" s="44">
        <f>AVERAGE($AV$88:$AV$105)*-10*(CW5-$L$2)</f>
        <v>11.20554606119768</v>
      </c>
      <c r="CX27" s="120" t="s">
        <v>1</v>
      </c>
      <c r="CY27" s="14"/>
      <c r="CZ27" s="14"/>
      <c r="DA27" s="125" t="s">
        <v>257</v>
      </c>
      <c r="DB27" s="126">
        <f>DB25/CW9*-1</f>
        <v>0.21641375071767036</v>
      </c>
      <c r="DC27" s="14"/>
      <c r="DD27" s="89"/>
      <c r="DE27" s="87"/>
      <c r="DF27" s="14"/>
      <c r="DG27" s="14"/>
      <c r="DH27" s="14"/>
      <c r="DI27" s="14"/>
      <c r="DJ27" s="40" t="s">
        <v>226</v>
      </c>
      <c r="DK27" s="44">
        <f>AVERAGE($AV$89:$AV$105)*-10*(DK5-$L$2)</f>
        <v>11.129401711856701</v>
      </c>
      <c r="DL27" s="120" t="s">
        <v>1</v>
      </c>
      <c r="DM27" s="14"/>
      <c r="DN27" s="14"/>
      <c r="DO27" s="125" t="s">
        <v>257</v>
      </c>
      <c r="DP27" s="126">
        <f>DP25/DK9*-1</f>
        <v>0.21456999654145123</v>
      </c>
      <c r="DQ27" s="14"/>
      <c r="DR27" s="89"/>
    </row>
    <row r="28" spans="4:122">
      <c r="G28" s="11"/>
      <c r="K28" s="2" t="str">
        <f>IF(K18-K20&gt;0,"Yes","No")</f>
        <v>Yes</v>
      </c>
      <c r="L28" t="s">
        <v>157</v>
      </c>
      <c r="S28" s="77"/>
      <c r="T28" s="77"/>
      <c r="U28" s="54"/>
      <c r="V28" s="54"/>
      <c r="W28" s="55"/>
      <c r="X28" s="63"/>
      <c r="Y28" s="54"/>
      <c r="Z28" s="54" t="s">
        <v>121</v>
      </c>
      <c r="AA28" s="54" t="s">
        <v>122</v>
      </c>
      <c r="AB28" s="54" t="s">
        <v>123</v>
      </c>
      <c r="AN28" s="87"/>
      <c r="AO28" s="14"/>
      <c r="AP28" s="14"/>
      <c r="AQ28" s="14"/>
      <c r="AR28" s="14"/>
      <c r="AS28" s="14"/>
      <c r="AT28" s="14"/>
      <c r="AU28" s="14"/>
      <c r="AV28" s="14"/>
      <c r="AW28" s="14"/>
      <c r="AX28" s="14"/>
      <c r="AY28" s="14"/>
      <c r="AZ28" s="89"/>
      <c r="BA28" s="87"/>
      <c r="BB28" s="14"/>
      <c r="BC28" s="14"/>
      <c r="BD28" s="14"/>
      <c r="BE28" s="14"/>
      <c r="BF28" s="40" t="s">
        <v>222</v>
      </c>
      <c r="BG28" s="44">
        <f>AVERAGE($AW$85:$AW$91)</f>
        <v>0</v>
      </c>
      <c r="BH28" s="14"/>
      <c r="BI28" s="14"/>
      <c r="BJ28" s="14"/>
      <c r="BK28" s="14"/>
      <c r="BL28" s="14"/>
      <c r="BM28" s="14"/>
      <c r="BN28" s="89"/>
      <c r="BO28" s="87"/>
      <c r="BP28" s="14"/>
      <c r="BQ28" s="14"/>
      <c r="BR28" s="14"/>
      <c r="BS28" s="14"/>
      <c r="BT28" s="40" t="s">
        <v>222</v>
      </c>
      <c r="BU28" s="44">
        <f>AVERAGE($AW$88:$AW$94)</f>
        <v>0</v>
      </c>
      <c r="BV28" s="14"/>
      <c r="BW28" s="14"/>
      <c r="BX28" s="14"/>
      <c r="BY28" s="14"/>
      <c r="BZ28" s="14"/>
      <c r="CA28" s="14"/>
      <c r="CB28" s="89"/>
      <c r="CC28" s="87"/>
      <c r="CD28" s="14"/>
      <c r="CE28" s="14"/>
      <c r="CF28" s="14"/>
      <c r="CG28" s="14"/>
      <c r="CH28" s="40" t="s">
        <v>222</v>
      </c>
      <c r="CI28" s="44">
        <f>AVERAGE($AW$89:$AW$99)</f>
        <v>0</v>
      </c>
      <c r="CJ28" s="120" t="s">
        <v>1</v>
      </c>
      <c r="CK28" s="14"/>
      <c r="CL28" s="14"/>
      <c r="CM28" s="14"/>
      <c r="CN28" s="14"/>
      <c r="CO28" s="14"/>
      <c r="CP28" s="89"/>
      <c r="CQ28" s="87"/>
      <c r="CR28" s="14"/>
      <c r="CS28" s="14"/>
      <c r="CT28" s="14"/>
      <c r="CU28" s="14"/>
      <c r="CV28" s="40" t="s">
        <v>222</v>
      </c>
      <c r="CW28" s="44">
        <f>AVERAGE($AW$88:$AW$105)</f>
        <v>0</v>
      </c>
      <c r="CX28" s="120" t="s">
        <v>1</v>
      </c>
      <c r="CY28" s="14"/>
      <c r="CZ28" s="14"/>
      <c r="DA28" s="14"/>
      <c r="DB28" s="14"/>
      <c r="DC28" s="14"/>
      <c r="DD28" s="89"/>
      <c r="DE28" s="87"/>
      <c r="DF28" s="14"/>
      <c r="DG28" s="14"/>
      <c r="DH28" s="14"/>
      <c r="DI28" s="14"/>
      <c r="DJ28" s="40" t="s">
        <v>222</v>
      </c>
      <c r="DK28" s="44">
        <f>AVERAGE($AW$89:$AW$105)</f>
        <v>0</v>
      </c>
      <c r="DL28" s="120" t="s">
        <v>1</v>
      </c>
      <c r="DM28" s="14"/>
      <c r="DN28" s="14"/>
      <c r="DO28" s="14"/>
      <c r="DP28" s="14"/>
      <c r="DQ28" s="14"/>
      <c r="DR28" s="89"/>
    </row>
    <row r="29" spans="4:122">
      <c r="F29" s="2"/>
      <c r="G29" s="11"/>
      <c r="K29" s="11">
        <f>IF(K21&gt;0,K18-(K20+K21),K18-K20)</f>
        <v>29.245787067323363</v>
      </c>
      <c r="L29" t="s">
        <v>158</v>
      </c>
      <c r="U29" s="54"/>
      <c r="V29" s="54"/>
      <c r="W29" s="55" t="s">
        <v>119</v>
      </c>
      <c r="X29" s="54">
        <v>-660</v>
      </c>
      <c r="Y29" s="54"/>
      <c r="Z29" s="54">
        <v>-6349</v>
      </c>
      <c r="AA29" s="54">
        <v>-660</v>
      </c>
      <c r="AB29" s="54">
        <v>-2024</v>
      </c>
      <c r="AN29" s="87"/>
      <c r="AO29" s="14"/>
      <c r="AP29" s="14"/>
      <c r="AQ29" s="14"/>
      <c r="AR29" s="14"/>
      <c r="AS29" s="14"/>
      <c r="AT29" s="14"/>
      <c r="AU29" s="14"/>
      <c r="AV29" s="14"/>
      <c r="AW29" s="14"/>
      <c r="AX29" s="14"/>
      <c r="AY29" s="14"/>
      <c r="AZ29" s="89"/>
      <c r="BA29" s="87"/>
      <c r="BB29" s="14"/>
      <c r="BC29" s="14"/>
      <c r="BD29" s="14"/>
      <c r="BE29" s="14"/>
      <c r="BF29" s="40" t="s">
        <v>224</v>
      </c>
      <c r="BG29" s="44">
        <f>SUM(BG23:BG28)</f>
        <v>293.45733206612721</v>
      </c>
      <c r="BH29" s="14"/>
      <c r="BI29" s="14"/>
      <c r="BJ29" s="14"/>
      <c r="BK29" s="14"/>
      <c r="BL29" s="14"/>
      <c r="BM29" s="14"/>
      <c r="BN29" s="89"/>
      <c r="BO29" s="87"/>
      <c r="BP29" s="14"/>
      <c r="BQ29" s="14"/>
      <c r="BR29" s="14"/>
      <c r="BS29" s="14"/>
      <c r="BT29" s="40" t="s">
        <v>224</v>
      </c>
      <c r="BU29" s="44">
        <f>SUM(BU23:BU28)</f>
        <v>293.30107334681907</v>
      </c>
      <c r="BV29" s="14"/>
      <c r="BW29" s="14"/>
      <c r="BX29" s="14"/>
      <c r="BY29" s="14"/>
      <c r="BZ29" s="14"/>
      <c r="CA29" s="14"/>
      <c r="CB29" s="89"/>
      <c r="CC29" s="87"/>
      <c r="CD29" s="14"/>
      <c r="CE29" s="14"/>
      <c r="CF29" s="14"/>
      <c r="CG29" s="14"/>
      <c r="CH29" s="40" t="s">
        <v>224</v>
      </c>
      <c r="CI29" s="44">
        <f>SUM(CI23:CI28)</f>
        <v>292.69360767711282</v>
      </c>
      <c r="CJ29" s="120" t="s">
        <v>1</v>
      </c>
      <c r="CK29" s="14"/>
      <c r="CL29" s="14"/>
      <c r="CM29" s="14"/>
      <c r="CN29" s="14"/>
      <c r="CO29" s="14"/>
      <c r="CP29" s="89"/>
      <c r="CQ29" s="87"/>
      <c r="CR29" s="14"/>
      <c r="CS29" s="14"/>
      <c r="CT29" s="14"/>
      <c r="CU29" s="14"/>
      <c r="CV29" s="40" t="s">
        <v>224</v>
      </c>
      <c r="CW29" s="44">
        <f>SUM(CW23:CW28)</f>
        <v>294.54388173421194</v>
      </c>
      <c r="CX29" s="120" t="s">
        <v>1</v>
      </c>
      <c r="CY29" s="14"/>
      <c r="CZ29" s="14"/>
      <c r="DA29" s="14"/>
      <c r="DB29" s="14"/>
      <c r="DC29" s="14"/>
      <c r="DD29" s="89"/>
      <c r="DE29" s="87"/>
      <c r="DF29" s="14"/>
      <c r="DG29" s="14"/>
      <c r="DH29" s="14"/>
      <c r="DI29" s="14"/>
      <c r="DJ29" s="40" t="s">
        <v>224</v>
      </c>
      <c r="DK29" s="44">
        <f>SUM(DK23:DK28)</f>
        <v>294.67917139389948</v>
      </c>
      <c r="DL29" s="120" t="s">
        <v>1</v>
      </c>
      <c r="DM29" s="14"/>
      <c r="DN29" s="14"/>
      <c r="DO29" s="14"/>
      <c r="DP29" s="14"/>
      <c r="DQ29" s="14"/>
      <c r="DR29" s="89"/>
    </row>
    <row r="30" spans="4:122">
      <c r="F30" s="2"/>
      <c r="G30" s="11"/>
      <c r="K30" s="9">
        <f>IF(K21&gt;0,K17-(K20+K21),K17-K20)</f>
        <v>17.269878738594798</v>
      </c>
      <c r="L30" t="s">
        <v>160</v>
      </c>
      <c r="U30" s="54"/>
      <c r="V30" s="54"/>
      <c r="W30" s="55" t="s">
        <v>120</v>
      </c>
      <c r="X30" s="64">
        <f>X28/X29</f>
        <v>0</v>
      </c>
      <c r="Y30" s="54"/>
      <c r="Z30" s="54"/>
      <c r="AA30" s="54"/>
      <c r="AB30" s="54"/>
      <c r="AN30" s="87"/>
      <c r="AO30" s="14"/>
      <c r="AP30" s="14"/>
      <c r="AQ30" s="14"/>
      <c r="AR30" s="14"/>
      <c r="AS30" s="14"/>
      <c r="AT30" s="14"/>
      <c r="AU30" s="14"/>
      <c r="AV30" s="14"/>
      <c r="AW30" s="14"/>
      <c r="AX30" s="14"/>
      <c r="AY30" s="14"/>
      <c r="AZ30" s="89"/>
      <c r="BA30" s="87"/>
      <c r="BB30" s="14"/>
      <c r="BC30" s="14"/>
      <c r="BD30" s="14"/>
      <c r="BE30" s="14"/>
      <c r="BF30" s="40" t="s">
        <v>227</v>
      </c>
      <c r="BG30" s="44">
        <f>BG29-BG21</f>
        <v>-53.750616618565175</v>
      </c>
      <c r="BH30" s="14"/>
      <c r="BI30" s="14"/>
      <c r="BJ30" s="14"/>
      <c r="BK30" s="14"/>
      <c r="BL30" s="14"/>
      <c r="BM30" s="14"/>
      <c r="BN30" s="89"/>
      <c r="BO30" s="87"/>
      <c r="BP30" s="14"/>
      <c r="BQ30" s="14"/>
      <c r="BR30" s="14"/>
      <c r="BS30" s="14"/>
      <c r="BT30" s="40" t="s">
        <v>227</v>
      </c>
      <c r="BU30" s="44">
        <f>BU29-BU21</f>
        <v>-53.906875337873316</v>
      </c>
      <c r="BV30" s="14"/>
      <c r="BW30" s="14"/>
      <c r="BX30" s="14"/>
      <c r="BY30" s="14"/>
      <c r="BZ30" s="14"/>
      <c r="CA30" s="14"/>
      <c r="CB30" s="89"/>
      <c r="CC30" s="87"/>
      <c r="CD30" s="14"/>
      <c r="CE30" s="14"/>
      <c r="CF30" s="14"/>
      <c r="CG30" s="14"/>
      <c r="CH30" s="40" t="s">
        <v>227</v>
      </c>
      <c r="CI30" s="44">
        <f>CI29-CI21</f>
        <v>-54.51434100757956</v>
      </c>
      <c r="CJ30" s="120" t="s">
        <v>1</v>
      </c>
      <c r="CK30" s="14"/>
      <c r="CL30" s="14"/>
      <c r="CM30" s="14"/>
      <c r="CN30" s="14"/>
      <c r="CO30" s="14"/>
      <c r="CP30" s="89"/>
      <c r="CQ30" s="87"/>
      <c r="CR30" s="14"/>
      <c r="CS30" s="14"/>
      <c r="CT30" s="14"/>
      <c r="CU30" s="14"/>
      <c r="CV30" s="40" t="s">
        <v>227</v>
      </c>
      <c r="CW30" s="44">
        <f>CW29-CW21</f>
        <v>-52.664066950480446</v>
      </c>
      <c r="CX30" s="120" t="s">
        <v>1</v>
      </c>
      <c r="CY30" s="14"/>
      <c r="CZ30" s="14"/>
      <c r="DA30" s="14"/>
      <c r="DB30" s="14"/>
      <c r="DC30" s="14"/>
      <c r="DD30" s="89"/>
      <c r="DE30" s="87"/>
      <c r="DF30" s="14"/>
      <c r="DG30" s="14"/>
      <c r="DH30" s="14"/>
      <c r="DI30" s="14"/>
      <c r="DJ30" s="40" t="s">
        <v>227</v>
      </c>
      <c r="DK30" s="44">
        <f>DK29-DK21</f>
        <v>-52.528777290792902</v>
      </c>
      <c r="DL30" s="120" t="s">
        <v>1</v>
      </c>
      <c r="DM30" s="14"/>
      <c r="DN30" s="14"/>
      <c r="DO30" s="14"/>
      <c r="DP30" s="14"/>
      <c r="DQ30" s="14"/>
      <c r="DR30" s="89"/>
    </row>
    <row r="31" spans="4:122">
      <c r="F31" s="2"/>
      <c r="G31" s="11"/>
      <c r="K31" s="15" t="str">
        <f>IF(K21&gt;=0,"Up","Down")</f>
        <v>Up</v>
      </c>
      <c r="L31" t="s">
        <v>103</v>
      </c>
      <c r="U31" s="54"/>
      <c r="V31" s="54"/>
      <c r="W31" s="55" t="s">
        <v>124</v>
      </c>
      <c r="X31" s="54">
        <v>37446</v>
      </c>
      <c r="Y31" s="64">
        <f>X31/X32</f>
        <v>0.60068336033622616</v>
      </c>
      <c r="Z31" s="54"/>
      <c r="AA31" s="54"/>
      <c r="AB31" s="54"/>
      <c r="AN31" s="87"/>
      <c r="AP31" s="14"/>
      <c r="AQ31" s="14"/>
      <c r="AR31" s="14"/>
      <c r="AS31" s="14"/>
      <c r="AT31" s="14"/>
      <c r="AU31" s="14"/>
      <c r="AV31" s="14"/>
      <c r="AW31" s="14"/>
      <c r="AX31" s="14"/>
      <c r="AY31" s="14"/>
      <c r="AZ31" s="89"/>
      <c r="BA31" s="87"/>
      <c r="BB31" s="14"/>
      <c r="BC31" s="14"/>
      <c r="BD31" s="14"/>
      <c r="BE31" s="14"/>
      <c r="BF31" s="14"/>
      <c r="BG31" s="14"/>
      <c r="BH31" s="14"/>
      <c r="BI31" s="14"/>
      <c r="BJ31" s="14"/>
      <c r="BK31" s="14"/>
      <c r="BL31" s="14"/>
      <c r="BM31" s="14"/>
      <c r="BN31" s="89"/>
      <c r="BO31" s="87"/>
      <c r="BP31" s="14"/>
      <c r="BQ31" s="14"/>
      <c r="BR31" s="14"/>
      <c r="BS31" s="14"/>
      <c r="BT31" s="14"/>
      <c r="BU31" s="14"/>
      <c r="BV31" s="14"/>
      <c r="BW31" s="14"/>
      <c r="BX31" s="14"/>
      <c r="BY31" s="14"/>
      <c r="BZ31" s="14"/>
      <c r="CA31" s="14"/>
      <c r="CB31" s="89"/>
      <c r="CC31" s="87"/>
      <c r="CD31" s="14"/>
      <c r="CE31" s="14"/>
      <c r="CF31" s="14"/>
      <c r="CG31" s="14"/>
      <c r="CH31" s="14"/>
      <c r="CI31" s="14"/>
      <c r="CJ31" s="14"/>
      <c r="CK31" s="14"/>
      <c r="CL31" s="14"/>
      <c r="CM31" s="14"/>
      <c r="CN31" s="14"/>
      <c r="CO31" s="14"/>
      <c r="CP31" s="89"/>
      <c r="CQ31" s="87"/>
      <c r="CR31" s="14"/>
      <c r="CS31" s="14"/>
      <c r="CT31" s="14"/>
      <c r="CU31" s="14"/>
      <c r="CV31" s="14"/>
      <c r="CW31" s="14"/>
      <c r="CX31" s="14"/>
      <c r="CY31" s="14"/>
      <c r="CZ31" s="14"/>
      <c r="DA31" s="14"/>
      <c r="DB31" s="14"/>
      <c r="DC31" s="14"/>
      <c r="DD31" s="89"/>
      <c r="DE31" s="87"/>
      <c r="DF31" s="14"/>
      <c r="DG31" s="14"/>
      <c r="DH31" s="14"/>
      <c r="DI31" s="14"/>
      <c r="DJ31" s="14"/>
      <c r="DK31" s="14"/>
      <c r="DL31" s="14"/>
      <c r="DM31" s="14"/>
      <c r="DN31" s="14"/>
      <c r="DO31" s="14"/>
      <c r="DP31" s="14"/>
      <c r="DQ31" s="14"/>
      <c r="DR31" s="89"/>
    </row>
    <row r="32" spans="4:122" ht="18.75" customHeight="1">
      <c r="F32" s="2"/>
      <c r="G32" s="11"/>
      <c r="K32" s="2"/>
      <c r="U32" s="54"/>
      <c r="V32" s="54"/>
      <c r="W32" s="55" t="s">
        <v>125</v>
      </c>
      <c r="X32" s="54">
        <v>62339</v>
      </c>
      <c r="Y32" s="54"/>
      <c r="Z32" s="54"/>
      <c r="AA32" s="54"/>
      <c r="AB32" s="54"/>
      <c r="AC32" s="121" t="s">
        <v>237</v>
      </c>
      <c r="AD32" s="103"/>
      <c r="AE32" s="103"/>
      <c r="AF32" s="103"/>
      <c r="AG32" s="103"/>
      <c r="AH32" s="103"/>
      <c r="AI32" s="103"/>
      <c r="AJ32" s="103"/>
      <c r="AK32" s="103"/>
      <c r="AL32" s="103"/>
      <c r="AM32" s="103"/>
      <c r="AN32" s="87"/>
      <c r="AO32" s="111" t="s">
        <v>240</v>
      </c>
      <c r="AP32" s="14"/>
      <c r="AQ32" s="14"/>
      <c r="AR32" s="14"/>
      <c r="AS32" s="14"/>
      <c r="AT32" s="14"/>
      <c r="AU32" s="14"/>
      <c r="AV32" s="14"/>
      <c r="AW32" s="14"/>
      <c r="AX32" s="14"/>
      <c r="AY32" s="14"/>
      <c r="AZ32" s="89"/>
      <c r="BA32" s="87"/>
      <c r="BB32" s="111" t="s">
        <v>211</v>
      </c>
      <c r="BC32" s="14"/>
      <c r="BD32" s="14"/>
      <c r="BE32" s="14"/>
      <c r="BF32" s="14"/>
      <c r="BG32" s="14"/>
      <c r="BH32" s="14"/>
      <c r="BI32" s="14"/>
      <c r="BJ32" s="14"/>
      <c r="BK32" s="14"/>
      <c r="BL32" s="14"/>
      <c r="BM32" s="14"/>
      <c r="BN32" s="89"/>
      <c r="BO32" s="87"/>
      <c r="BP32" s="111" t="s">
        <v>232</v>
      </c>
      <c r="BQ32" s="112"/>
      <c r="BR32" s="112"/>
      <c r="BS32" s="112"/>
      <c r="BT32" s="112"/>
      <c r="BU32" s="112"/>
      <c r="BV32" s="14"/>
      <c r="BW32" s="14"/>
      <c r="BX32" s="14"/>
      <c r="BY32" s="14"/>
      <c r="BZ32" s="14"/>
      <c r="CA32" s="14"/>
      <c r="CB32" s="89"/>
      <c r="CC32" s="87"/>
      <c r="CD32" s="111" t="s">
        <v>233</v>
      </c>
      <c r="CE32" s="112"/>
      <c r="CF32" s="112"/>
      <c r="CG32" s="112"/>
      <c r="CH32" s="112"/>
      <c r="CI32" s="112"/>
      <c r="CJ32" s="14"/>
      <c r="CK32" s="14"/>
      <c r="CL32" s="14"/>
      <c r="CM32" s="14"/>
      <c r="CN32" s="14"/>
      <c r="CO32" s="14"/>
      <c r="CP32" s="89"/>
      <c r="CQ32" s="87"/>
      <c r="CR32" s="111" t="s">
        <v>235</v>
      </c>
      <c r="CS32" s="112"/>
      <c r="CT32" s="112"/>
      <c r="CU32" s="112"/>
      <c r="CV32" s="112"/>
      <c r="CW32" s="112"/>
      <c r="CX32" s="14"/>
      <c r="CY32" s="14"/>
      <c r="CZ32" s="14"/>
      <c r="DA32" s="14"/>
      <c r="DB32" s="14"/>
      <c r="DC32" s="14"/>
      <c r="DD32" s="89"/>
      <c r="DE32" s="87"/>
      <c r="DF32" s="111" t="s">
        <v>236</v>
      </c>
      <c r="DG32" s="112"/>
      <c r="DH32" s="112"/>
      <c r="DI32" s="112"/>
      <c r="DJ32" s="112"/>
      <c r="DK32" s="112"/>
      <c r="DL32" s="14"/>
      <c r="DM32" s="14"/>
      <c r="DN32" s="14"/>
      <c r="DO32" s="14"/>
      <c r="DP32" s="14"/>
      <c r="DQ32" s="14"/>
      <c r="DR32" s="89"/>
    </row>
    <row r="33" spans="1:122">
      <c r="F33" s="2" t="s">
        <v>98</v>
      </c>
      <c r="G33" s="13">
        <f>IF(G20="Yes",G9/G19," ")</f>
        <v>1.2811766625563894</v>
      </c>
      <c r="H33" t="s">
        <v>161</v>
      </c>
      <c r="J33" s="2"/>
      <c r="K33" s="8">
        <f>IF(G33=" "," ",IF(K16="Low Hz",IF(K23="Yes",IF(K17&gt;K18,1,IF(K17&gt;K19,0.75,0)),IF(K27="Yes",IF((K25/K24)&gt;2,2,K25/K24),IF(K17&gt;K19,0.75,0))),IF(K23="Yes",IF(K27="Yes",IF(K17&lt;K19,0.75,0),IF((K17/K18)&gt;2,2,K17/K18)),IF(K17&lt;K18,1,IF(K17&lt;K19,0.75,0)))))</f>
        <v>0.90839031080876564</v>
      </c>
      <c r="L33" t="s">
        <v>99</v>
      </c>
      <c r="AN33" s="87"/>
      <c r="AO33" s="14"/>
      <c r="AP33" s="14"/>
      <c r="AQ33" s="14"/>
      <c r="AR33" s="14"/>
      <c r="AS33" s="14"/>
      <c r="AT33" s="14"/>
      <c r="AU33" s="14"/>
      <c r="AV33" s="14"/>
      <c r="AW33" s="14"/>
      <c r="AX33" s="14"/>
      <c r="AY33" s="14"/>
      <c r="AZ33" s="89"/>
      <c r="BA33" s="87"/>
      <c r="BB33" s="14"/>
      <c r="BC33" s="14"/>
      <c r="BD33" s="14"/>
      <c r="BE33" s="14"/>
      <c r="BF33" s="40" t="s">
        <v>252</v>
      </c>
      <c r="BG33" s="109">
        <f>BG9/BG13</f>
        <v>0.93785528890103875</v>
      </c>
      <c r="BH33" s="14" t="s">
        <v>161</v>
      </c>
      <c r="BI33" s="14"/>
      <c r="BJ33" s="14"/>
      <c r="BK33" s="14"/>
      <c r="BL33" s="14"/>
      <c r="BM33" s="14"/>
      <c r="BN33" s="89"/>
      <c r="BO33" s="87"/>
      <c r="BP33" s="14"/>
      <c r="BQ33" s="14"/>
      <c r="BR33" s="14"/>
      <c r="BS33" s="14"/>
      <c r="BT33" s="40" t="s">
        <v>252</v>
      </c>
      <c r="BU33" s="109">
        <f>BU9/BU13</f>
        <v>1.0447948026485554</v>
      </c>
      <c r="BV33" s="14" t="s">
        <v>161</v>
      </c>
      <c r="BW33" s="14"/>
      <c r="BX33" s="14"/>
      <c r="BY33" s="14"/>
      <c r="BZ33" s="14"/>
      <c r="CA33" s="14"/>
      <c r="CB33" s="89"/>
      <c r="CC33" s="87"/>
      <c r="CD33" s="14"/>
      <c r="CE33" s="14"/>
      <c r="CF33" s="14"/>
      <c r="CG33" s="14"/>
      <c r="CH33" s="40" t="s">
        <v>252</v>
      </c>
      <c r="CI33" s="109">
        <f>CI9/CI13</f>
        <v>1.1202104597997695</v>
      </c>
      <c r="CJ33" s="14" t="s">
        <v>161</v>
      </c>
      <c r="CK33" s="14"/>
      <c r="CL33" s="14"/>
      <c r="CM33" s="14"/>
      <c r="CN33" s="14"/>
      <c r="CO33" s="14"/>
      <c r="CP33" s="89"/>
      <c r="CQ33" s="87"/>
      <c r="CR33" s="14"/>
      <c r="CS33" s="14"/>
      <c r="CT33" s="14"/>
      <c r="CU33" s="14"/>
      <c r="CV33" s="40" t="s">
        <v>252</v>
      </c>
      <c r="CW33" s="109">
        <f>CW9/CW13</f>
        <v>1.1339830105615609</v>
      </c>
      <c r="CX33" s="14" t="s">
        <v>161</v>
      </c>
      <c r="CY33" s="14"/>
      <c r="CZ33" s="14"/>
      <c r="DA33" s="14"/>
      <c r="DB33" s="14"/>
      <c r="DC33" s="14"/>
      <c r="DD33" s="89"/>
      <c r="DE33" s="87"/>
      <c r="DF33" s="14"/>
      <c r="DG33" s="14"/>
      <c r="DH33" s="14"/>
      <c r="DI33" s="14"/>
      <c r="DJ33" s="40" t="s">
        <v>252</v>
      </c>
      <c r="DK33" s="109">
        <f>DK9/DK13</f>
        <v>1.1494174984329919</v>
      </c>
      <c r="DL33" s="14" t="s">
        <v>161</v>
      </c>
      <c r="DM33" s="14"/>
      <c r="DN33" s="14"/>
      <c r="DO33" s="14"/>
      <c r="DP33" s="14"/>
      <c r="DQ33" s="14"/>
      <c r="DR33" s="89"/>
    </row>
    <row r="34" spans="1:122" ht="15.75" thickBot="1">
      <c r="F34" s="2"/>
      <c r="G34" s="13"/>
      <c r="AN34" s="92"/>
      <c r="AO34" s="93"/>
      <c r="AP34" s="93"/>
      <c r="AQ34" s="93"/>
      <c r="AR34" s="93"/>
      <c r="AS34" s="93"/>
      <c r="AT34" s="93"/>
      <c r="AU34" s="93"/>
      <c r="AV34" s="93"/>
      <c r="AW34" s="93"/>
      <c r="AX34" s="93"/>
      <c r="AY34" s="93"/>
      <c r="AZ34" s="94"/>
      <c r="BA34" s="87"/>
      <c r="BB34" s="14"/>
      <c r="BC34" s="14"/>
      <c r="BD34" s="14"/>
      <c r="BE34" s="14"/>
      <c r="BF34" s="110" t="s">
        <v>253</v>
      </c>
      <c r="BG34" s="109">
        <f>(BG8-BG7-BG10)/BG13</f>
        <v>1.3591937747229736</v>
      </c>
      <c r="BH34" s="14" t="s">
        <v>161</v>
      </c>
      <c r="BI34" s="14"/>
      <c r="BJ34" s="14"/>
      <c r="BK34" s="14"/>
      <c r="BL34" s="14"/>
      <c r="BM34" s="14"/>
      <c r="BN34" s="94"/>
      <c r="BO34" s="92"/>
      <c r="BP34" s="93"/>
      <c r="BQ34" s="93"/>
      <c r="BR34" s="93"/>
      <c r="BS34" s="93"/>
      <c r="BT34" s="110" t="s">
        <v>253</v>
      </c>
      <c r="BU34" s="109">
        <f>(BU8-BU7-BU10)/BU13</f>
        <v>1.4731136284122335</v>
      </c>
      <c r="BV34" s="93" t="s">
        <v>161</v>
      </c>
      <c r="BW34" s="93"/>
      <c r="BX34" s="93"/>
      <c r="BY34" s="93"/>
      <c r="BZ34" s="93"/>
      <c r="CA34" s="93"/>
      <c r="CB34" s="94"/>
      <c r="CC34" s="92"/>
      <c r="CD34" s="93"/>
      <c r="CE34" s="93"/>
      <c r="CF34" s="93"/>
      <c r="CG34" s="93"/>
      <c r="CH34" s="110" t="s">
        <v>253</v>
      </c>
      <c r="CI34" s="109">
        <f>(CI8-CI7-CI10)/CI13</f>
        <v>1.5668513242669779</v>
      </c>
      <c r="CJ34" s="93" t="s">
        <v>161</v>
      </c>
      <c r="CK34" s="93"/>
      <c r="CL34" s="93"/>
      <c r="CM34" s="93"/>
      <c r="CN34" s="93"/>
      <c r="CO34" s="93"/>
      <c r="CP34" s="94"/>
      <c r="CQ34" s="92"/>
      <c r="CR34" s="93"/>
      <c r="CS34" s="93"/>
      <c r="CT34" s="93"/>
      <c r="CU34" s="93"/>
      <c r="CV34" s="110" t="s">
        <v>253</v>
      </c>
      <c r="CW34" s="109">
        <f>(CW8-CW7-CW10)/CW13</f>
        <v>1.5619918928135941</v>
      </c>
      <c r="CX34" s="93" t="s">
        <v>161</v>
      </c>
      <c r="CY34" s="93"/>
      <c r="CZ34" s="93"/>
      <c r="DA34" s="93"/>
      <c r="DB34" s="93"/>
      <c r="DC34" s="93"/>
      <c r="DD34" s="94"/>
      <c r="DE34" s="92"/>
      <c r="DF34" s="93"/>
      <c r="DG34" s="93"/>
      <c r="DH34" s="93"/>
      <c r="DI34" s="93"/>
      <c r="DJ34" s="110" t="s">
        <v>253</v>
      </c>
      <c r="DK34" s="109">
        <f>(DK8-DK7-DK10)/DK13</f>
        <v>1.5784508738586487</v>
      </c>
      <c r="DL34" s="93" t="s">
        <v>161</v>
      </c>
      <c r="DM34" s="93"/>
      <c r="DN34" s="93"/>
      <c r="DO34" s="93"/>
      <c r="DP34" s="93"/>
      <c r="DQ34" s="93"/>
      <c r="DR34" s="94"/>
    </row>
    <row r="35" spans="1:122" ht="16.5" thickTop="1" thickBot="1">
      <c r="A35" s="33"/>
      <c r="B35" s="34"/>
      <c r="C35" s="34"/>
      <c r="D35" s="34"/>
      <c r="E35" s="34"/>
      <c r="F35" s="35"/>
      <c r="G35" s="36"/>
      <c r="H35" s="34"/>
      <c r="I35" s="34"/>
      <c r="J35" s="34"/>
      <c r="K35" s="37" t="s">
        <v>81</v>
      </c>
      <c r="L35" s="34"/>
      <c r="M35" s="34"/>
      <c r="N35" s="34"/>
      <c r="O35" s="34"/>
      <c r="P35" s="34"/>
      <c r="Q35" s="38"/>
      <c r="R35" t="s">
        <v>84</v>
      </c>
      <c r="S35" t="s">
        <v>84</v>
      </c>
      <c r="T35" t="s">
        <v>84</v>
      </c>
      <c r="U35" t="s">
        <v>84</v>
      </c>
      <c r="V35" t="s">
        <v>84</v>
      </c>
      <c r="W35" t="s">
        <v>84</v>
      </c>
      <c r="X35" t="s">
        <v>84</v>
      </c>
      <c r="Y35" s="1" t="s">
        <v>117</v>
      </c>
      <c r="Z35" s="1" t="s">
        <v>114</v>
      </c>
      <c r="AA35" t="s">
        <v>118</v>
      </c>
      <c r="AB35" s="50" t="s">
        <v>165</v>
      </c>
      <c r="AN35" s="84"/>
      <c r="AO35" s="104"/>
      <c r="AP35" s="104"/>
      <c r="AQ35" s="104"/>
      <c r="AR35" s="113" t="s">
        <v>191</v>
      </c>
      <c r="AS35" s="113" t="s">
        <v>195</v>
      </c>
      <c r="AT35" s="104"/>
      <c r="AU35" s="104"/>
      <c r="AV35" s="113" t="s">
        <v>206</v>
      </c>
      <c r="AW35" s="113" t="s">
        <v>207</v>
      </c>
      <c r="AZ35" s="123"/>
      <c r="BA35" s="84"/>
      <c r="BB35" s="104"/>
      <c r="BC35" s="104"/>
      <c r="BD35" s="104"/>
      <c r="BE35" s="113" t="s">
        <v>191</v>
      </c>
      <c r="BF35" s="113" t="s">
        <v>195</v>
      </c>
      <c r="BG35" s="104"/>
      <c r="BH35" s="104"/>
      <c r="BI35" s="113" t="s">
        <v>206</v>
      </c>
      <c r="BJ35" s="113" t="s">
        <v>207</v>
      </c>
      <c r="BK35" s="104"/>
      <c r="BL35" s="104"/>
      <c r="BM35" s="104"/>
      <c r="BN35" s="123" t="s">
        <v>75</v>
      </c>
      <c r="BO35" s="84"/>
      <c r="BP35" s="104"/>
      <c r="BQ35" s="104"/>
      <c r="BR35" s="104"/>
      <c r="BS35" s="113" t="s">
        <v>191</v>
      </c>
      <c r="BT35" s="113" t="s">
        <v>195</v>
      </c>
      <c r="BU35" s="104"/>
      <c r="BV35" s="104"/>
      <c r="BW35" s="113" t="s">
        <v>206</v>
      </c>
      <c r="BX35" s="113" t="s">
        <v>207</v>
      </c>
      <c r="CA35" s="104"/>
      <c r="CB35" s="123" t="s">
        <v>75</v>
      </c>
      <c r="CC35" s="84"/>
      <c r="CD35" s="104"/>
      <c r="CE35" s="104"/>
      <c r="CF35" s="104"/>
      <c r="CG35" s="113" t="s">
        <v>191</v>
      </c>
      <c r="CH35" s="113" t="s">
        <v>195</v>
      </c>
      <c r="CI35" s="104"/>
      <c r="CJ35" s="104"/>
      <c r="CK35" s="113" t="s">
        <v>206</v>
      </c>
      <c r="CL35" s="113" t="s">
        <v>207</v>
      </c>
      <c r="CO35" s="104"/>
      <c r="CP35" s="123" t="s">
        <v>75</v>
      </c>
      <c r="CQ35" s="84"/>
      <c r="CR35" s="104"/>
      <c r="CS35" s="104"/>
      <c r="CT35" s="104"/>
      <c r="CU35" s="113" t="s">
        <v>191</v>
      </c>
      <c r="CV35" s="113" t="s">
        <v>195</v>
      </c>
      <c r="CW35" s="104"/>
      <c r="CX35" s="104"/>
      <c r="CY35" s="113" t="s">
        <v>206</v>
      </c>
      <c r="CZ35" s="113" t="s">
        <v>207</v>
      </c>
      <c r="DC35" s="104"/>
      <c r="DD35" s="123" t="s">
        <v>75</v>
      </c>
      <c r="DE35" s="84"/>
      <c r="DF35" s="104"/>
      <c r="DG35" s="104"/>
      <c r="DH35" s="104"/>
      <c r="DI35" s="113" t="s">
        <v>191</v>
      </c>
      <c r="DJ35" s="113" t="s">
        <v>195</v>
      </c>
      <c r="DK35" s="104"/>
      <c r="DL35" s="104"/>
      <c r="DM35" s="113" t="s">
        <v>206</v>
      </c>
      <c r="DN35" s="113" t="s">
        <v>207</v>
      </c>
      <c r="DQ35" s="104"/>
      <c r="DR35" s="123" t="s">
        <v>75</v>
      </c>
    </row>
    <row r="36" spans="1:122" ht="15.75" thickTop="1">
      <c r="A36" s="39"/>
      <c r="B36" s="14"/>
      <c r="C36" s="14"/>
      <c r="D36" s="14"/>
      <c r="E36" s="14"/>
      <c r="F36" s="40"/>
      <c r="G36" s="41"/>
      <c r="H36" s="42" t="s">
        <v>316</v>
      </c>
      <c r="I36" s="14"/>
      <c r="J36" s="14"/>
      <c r="K36" s="42" t="s">
        <v>82</v>
      </c>
      <c r="L36" s="14"/>
      <c r="M36" s="14"/>
      <c r="N36" s="42" t="s">
        <v>83</v>
      </c>
      <c r="O36" s="42" t="s">
        <v>83</v>
      </c>
      <c r="P36" s="42"/>
      <c r="Q36" s="43" t="s">
        <v>83</v>
      </c>
      <c r="R36" s="50" t="s">
        <v>113</v>
      </c>
      <c r="S36" s="50" t="s">
        <v>113</v>
      </c>
      <c r="T36" s="50" t="s">
        <v>113</v>
      </c>
      <c r="U36" s="50" t="s">
        <v>113</v>
      </c>
      <c r="V36" s="50" t="s">
        <v>113</v>
      </c>
      <c r="W36" s="50" t="s">
        <v>113</v>
      </c>
      <c r="X36" s="50" t="s">
        <v>113</v>
      </c>
      <c r="Y36" s="50" t="s">
        <v>113</v>
      </c>
      <c r="Z36" s="50" t="s">
        <v>115</v>
      </c>
      <c r="AA36" s="50" t="s">
        <v>76</v>
      </c>
      <c r="AB36" s="50" t="s">
        <v>169</v>
      </c>
      <c r="AC36" s="84"/>
      <c r="AD36" s="85" t="s">
        <v>164</v>
      </c>
      <c r="AE36" s="86" t="s">
        <v>165</v>
      </c>
      <c r="AF36" s="85" t="s">
        <v>164</v>
      </c>
      <c r="AG36" s="86" t="s">
        <v>165</v>
      </c>
      <c r="AH36" s="85" t="s">
        <v>164</v>
      </c>
      <c r="AI36" s="86" t="s">
        <v>165</v>
      </c>
      <c r="AJ36" s="85" t="s">
        <v>164</v>
      </c>
      <c r="AK36" s="86" t="s">
        <v>165</v>
      </c>
      <c r="AL36" s="85" t="s">
        <v>164</v>
      </c>
      <c r="AM36" s="122" t="s">
        <v>165</v>
      </c>
      <c r="AN36" s="87"/>
      <c r="AO36" s="14"/>
      <c r="AP36" s="14"/>
      <c r="AQ36" s="42" t="s">
        <v>189</v>
      </c>
      <c r="AR36" s="42" t="s">
        <v>192</v>
      </c>
      <c r="AS36" s="42" t="s">
        <v>196</v>
      </c>
      <c r="AT36" s="42" t="s">
        <v>200</v>
      </c>
      <c r="AU36" s="42" t="s">
        <v>202</v>
      </c>
      <c r="AV36" s="42" t="s">
        <v>0</v>
      </c>
      <c r="AW36" s="42" t="s">
        <v>208</v>
      </c>
      <c r="AX36" s="1" t="s">
        <v>208</v>
      </c>
      <c r="AY36" s="1" t="s">
        <v>208</v>
      </c>
      <c r="AZ36" s="88" t="s">
        <v>75</v>
      </c>
      <c r="BA36" s="87"/>
      <c r="BB36" s="14"/>
      <c r="BC36" s="14"/>
      <c r="BD36" s="42" t="s">
        <v>189</v>
      </c>
      <c r="BE36" s="42" t="s">
        <v>192</v>
      </c>
      <c r="BF36" s="42" t="s">
        <v>196</v>
      </c>
      <c r="BG36" s="42" t="s">
        <v>200</v>
      </c>
      <c r="BH36" s="42" t="s">
        <v>202</v>
      </c>
      <c r="BI36" s="42" t="s">
        <v>0</v>
      </c>
      <c r="BJ36" s="42" t="s">
        <v>208</v>
      </c>
      <c r="BK36" s="42" t="s">
        <v>208</v>
      </c>
      <c r="BL36" s="42" t="s">
        <v>208</v>
      </c>
      <c r="BM36" s="14"/>
      <c r="BN36" s="42" t="s">
        <v>189</v>
      </c>
      <c r="BO36" s="87"/>
      <c r="BP36" s="14"/>
      <c r="BQ36" s="14"/>
      <c r="BR36" s="42" t="s">
        <v>189</v>
      </c>
      <c r="BS36" s="42" t="s">
        <v>192</v>
      </c>
      <c r="BT36" s="42" t="s">
        <v>196</v>
      </c>
      <c r="BU36" s="42" t="s">
        <v>200</v>
      </c>
      <c r="BV36" s="42" t="s">
        <v>202</v>
      </c>
      <c r="BW36" s="42" t="s">
        <v>0</v>
      </c>
      <c r="BX36" s="42" t="s">
        <v>208</v>
      </c>
      <c r="BY36" s="1" t="s">
        <v>208</v>
      </c>
      <c r="BZ36" s="1" t="s">
        <v>208</v>
      </c>
      <c r="CA36" s="14"/>
      <c r="CB36" s="88" t="s">
        <v>189</v>
      </c>
      <c r="CC36" s="87"/>
      <c r="CD36" s="14"/>
      <c r="CE36" s="14"/>
      <c r="CF36" s="42" t="s">
        <v>189</v>
      </c>
      <c r="CG36" s="42" t="s">
        <v>192</v>
      </c>
      <c r="CH36" s="42" t="s">
        <v>196</v>
      </c>
      <c r="CI36" s="42" t="s">
        <v>200</v>
      </c>
      <c r="CJ36" s="42" t="s">
        <v>202</v>
      </c>
      <c r="CK36" s="42" t="s">
        <v>0</v>
      </c>
      <c r="CL36" s="42" t="s">
        <v>208</v>
      </c>
      <c r="CM36" s="1" t="s">
        <v>208</v>
      </c>
      <c r="CN36" s="1" t="s">
        <v>208</v>
      </c>
      <c r="CO36" s="14"/>
      <c r="CP36" s="88" t="s">
        <v>189</v>
      </c>
      <c r="CQ36" s="87"/>
      <c r="CR36" s="14"/>
      <c r="CS36" s="14"/>
      <c r="CT36" s="42" t="s">
        <v>189</v>
      </c>
      <c r="CU36" s="42" t="s">
        <v>192</v>
      </c>
      <c r="CV36" s="42" t="s">
        <v>196</v>
      </c>
      <c r="CW36" s="42" t="s">
        <v>200</v>
      </c>
      <c r="CX36" s="42" t="s">
        <v>202</v>
      </c>
      <c r="CY36" s="42" t="s">
        <v>0</v>
      </c>
      <c r="CZ36" s="42" t="s">
        <v>208</v>
      </c>
      <c r="DA36" s="1" t="s">
        <v>208</v>
      </c>
      <c r="DB36" s="1" t="s">
        <v>208</v>
      </c>
      <c r="DC36" s="14"/>
      <c r="DD36" s="88" t="s">
        <v>189</v>
      </c>
      <c r="DE36" s="87"/>
      <c r="DF36" s="14"/>
      <c r="DG36" s="14"/>
      <c r="DH36" s="42" t="s">
        <v>189</v>
      </c>
      <c r="DI36" s="42" t="s">
        <v>192</v>
      </c>
      <c r="DJ36" s="42" t="s">
        <v>196</v>
      </c>
      <c r="DK36" s="42" t="s">
        <v>200</v>
      </c>
      <c r="DL36" s="42" t="s">
        <v>202</v>
      </c>
      <c r="DM36" s="42" t="s">
        <v>0</v>
      </c>
      <c r="DN36" s="42" t="s">
        <v>208</v>
      </c>
      <c r="DO36" s="1" t="s">
        <v>208</v>
      </c>
      <c r="DP36" s="1" t="s">
        <v>208</v>
      </c>
      <c r="DQ36" s="14"/>
      <c r="DR36" s="88" t="s">
        <v>189</v>
      </c>
    </row>
    <row r="37" spans="1:122">
      <c r="A37" s="39"/>
      <c r="B37" s="14"/>
      <c r="C37" s="14"/>
      <c r="D37" s="14"/>
      <c r="E37" s="14"/>
      <c r="F37" s="40"/>
      <c r="G37" s="44"/>
      <c r="H37" s="42" t="s">
        <v>77</v>
      </c>
      <c r="I37" s="42" t="s">
        <v>104</v>
      </c>
      <c r="J37" s="42"/>
      <c r="K37" s="42" t="s">
        <v>80</v>
      </c>
      <c r="L37" s="14"/>
      <c r="M37" s="14"/>
      <c r="N37" s="42" t="s">
        <v>85</v>
      </c>
      <c r="O37" s="42" t="s">
        <v>94</v>
      </c>
      <c r="P37" s="42"/>
      <c r="Q37" s="43" t="s">
        <v>89</v>
      </c>
      <c r="R37" s="50" t="s">
        <v>1</v>
      </c>
      <c r="S37" s="50" t="s">
        <v>1</v>
      </c>
      <c r="T37" s="50" t="s">
        <v>1</v>
      </c>
      <c r="U37" s="50" t="s">
        <v>1</v>
      </c>
      <c r="V37" s="50" t="s">
        <v>1</v>
      </c>
      <c r="W37" s="50" t="s">
        <v>1</v>
      </c>
      <c r="X37" s="50" t="s">
        <v>1</v>
      </c>
      <c r="Y37" s="50" t="s">
        <v>1</v>
      </c>
      <c r="Z37" s="50" t="s">
        <v>113</v>
      </c>
      <c r="AA37" s="50" t="s">
        <v>0</v>
      </c>
      <c r="AB37" s="42" t="s">
        <v>83</v>
      </c>
      <c r="AC37" s="87"/>
      <c r="AD37" s="82" t="s">
        <v>170</v>
      </c>
      <c r="AE37" s="83" t="s">
        <v>170</v>
      </c>
      <c r="AF37" s="82" t="s">
        <v>166</v>
      </c>
      <c r="AG37" s="83" t="s">
        <v>166</v>
      </c>
      <c r="AH37" s="82" t="s">
        <v>167</v>
      </c>
      <c r="AI37" s="83" t="s">
        <v>167</v>
      </c>
      <c r="AJ37" s="82" t="s">
        <v>168</v>
      </c>
      <c r="AK37" s="83" t="s">
        <v>168</v>
      </c>
      <c r="AL37" s="82" t="s">
        <v>169</v>
      </c>
      <c r="AM37" s="50" t="s">
        <v>169</v>
      </c>
      <c r="AN37" s="87"/>
      <c r="AO37" s="14"/>
      <c r="AP37" s="14"/>
      <c r="AQ37" s="42" t="s">
        <v>190</v>
      </c>
      <c r="AR37" s="42" t="s">
        <v>193</v>
      </c>
      <c r="AS37" s="42" t="s">
        <v>197</v>
      </c>
      <c r="AT37" s="42" t="s">
        <v>201</v>
      </c>
      <c r="AU37" s="42" t="s">
        <v>203</v>
      </c>
      <c r="AV37" s="42" t="s">
        <v>2</v>
      </c>
      <c r="AW37" s="42" t="s">
        <v>209</v>
      </c>
      <c r="AX37" s="1" t="s">
        <v>238</v>
      </c>
      <c r="AY37" s="1" t="s">
        <v>197</v>
      </c>
      <c r="AZ37" s="88" t="s">
        <v>76</v>
      </c>
      <c r="BA37" s="87"/>
      <c r="BB37" s="14"/>
      <c r="BC37" s="14"/>
      <c r="BD37" s="42" t="s">
        <v>190</v>
      </c>
      <c r="BE37" s="42" t="s">
        <v>193</v>
      </c>
      <c r="BF37" s="42" t="s">
        <v>197</v>
      </c>
      <c r="BG37" s="42" t="s">
        <v>201</v>
      </c>
      <c r="BH37" s="42" t="s">
        <v>203</v>
      </c>
      <c r="BI37" s="42" t="s">
        <v>2</v>
      </c>
      <c r="BJ37" s="42" t="s">
        <v>209</v>
      </c>
      <c r="BK37" s="42" t="s">
        <v>238</v>
      </c>
      <c r="BL37" s="42" t="s">
        <v>197</v>
      </c>
      <c r="BM37" s="14"/>
      <c r="BN37" s="42" t="s">
        <v>190</v>
      </c>
      <c r="BO37" s="87"/>
      <c r="BP37" s="14"/>
      <c r="BQ37" s="14"/>
      <c r="BR37" s="42" t="s">
        <v>190</v>
      </c>
      <c r="BS37" s="42" t="s">
        <v>193</v>
      </c>
      <c r="BT37" s="42" t="s">
        <v>197</v>
      </c>
      <c r="BU37" s="42" t="s">
        <v>201</v>
      </c>
      <c r="BV37" s="42" t="s">
        <v>203</v>
      </c>
      <c r="BW37" s="42" t="s">
        <v>2</v>
      </c>
      <c r="BX37" s="42" t="s">
        <v>209</v>
      </c>
      <c r="BY37" s="1" t="s">
        <v>238</v>
      </c>
      <c r="BZ37" s="1" t="s">
        <v>197</v>
      </c>
      <c r="CA37" s="14"/>
      <c r="CB37" s="88" t="s">
        <v>190</v>
      </c>
      <c r="CC37" s="87"/>
      <c r="CD37" s="14"/>
      <c r="CE37" s="14"/>
      <c r="CF37" s="42" t="s">
        <v>190</v>
      </c>
      <c r="CG37" s="42" t="s">
        <v>193</v>
      </c>
      <c r="CH37" s="42" t="s">
        <v>197</v>
      </c>
      <c r="CI37" s="42" t="s">
        <v>201</v>
      </c>
      <c r="CJ37" s="42" t="s">
        <v>203</v>
      </c>
      <c r="CK37" s="42" t="s">
        <v>2</v>
      </c>
      <c r="CL37" s="42" t="s">
        <v>209</v>
      </c>
      <c r="CM37" s="1" t="s">
        <v>238</v>
      </c>
      <c r="CN37" s="1" t="s">
        <v>197</v>
      </c>
      <c r="CO37" s="14"/>
      <c r="CP37" s="88" t="s">
        <v>190</v>
      </c>
      <c r="CQ37" s="87"/>
      <c r="CR37" s="14"/>
      <c r="CS37" s="14"/>
      <c r="CT37" s="42" t="s">
        <v>190</v>
      </c>
      <c r="CU37" s="42" t="s">
        <v>193</v>
      </c>
      <c r="CV37" s="42" t="s">
        <v>197</v>
      </c>
      <c r="CW37" s="42" t="s">
        <v>201</v>
      </c>
      <c r="CX37" s="42" t="s">
        <v>203</v>
      </c>
      <c r="CY37" s="42" t="s">
        <v>2</v>
      </c>
      <c r="CZ37" s="42" t="s">
        <v>209</v>
      </c>
      <c r="DA37" s="1" t="s">
        <v>238</v>
      </c>
      <c r="DB37" s="1" t="s">
        <v>197</v>
      </c>
      <c r="DC37" s="14"/>
      <c r="DD37" s="88" t="s">
        <v>190</v>
      </c>
      <c r="DE37" s="87"/>
      <c r="DF37" s="14"/>
      <c r="DG37" s="14"/>
      <c r="DH37" s="42" t="s">
        <v>190</v>
      </c>
      <c r="DI37" s="42" t="s">
        <v>193</v>
      </c>
      <c r="DJ37" s="42" t="s">
        <v>197</v>
      </c>
      <c r="DK37" s="42" t="s">
        <v>201</v>
      </c>
      <c r="DL37" s="42" t="s">
        <v>203</v>
      </c>
      <c r="DM37" s="42" t="s">
        <v>2</v>
      </c>
      <c r="DN37" s="42" t="s">
        <v>209</v>
      </c>
      <c r="DO37" s="1" t="s">
        <v>238</v>
      </c>
      <c r="DP37" s="1" t="s">
        <v>197</v>
      </c>
      <c r="DQ37" s="14"/>
      <c r="DR37" s="88" t="s">
        <v>190</v>
      </c>
    </row>
    <row r="38" spans="1:122">
      <c r="A38" s="39"/>
      <c r="B38" s="14"/>
      <c r="C38" s="14"/>
      <c r="D38" s="14"/>
      <c r="E38" s="50" t="s">
        <v>164</v>
      </c>
      <c r="F38" s="40"/>
      <c r="G38" s="44"/>
      <c r="H38" s="42" t="s">
        <v>75</v>
      </c>
      <c r="I38" s="42" t="s">
        <v>73</v>
      </c>
      <c r="J38" s="42"/>
      <c r="K38" s="42" t="s">
        <v>75</v>
      </c>
      <c r="L38" s="14"/>
      <c r="M38" s="42" t="s">
        <v>92</v>
      </c>
      <c r="N38" s="42" t="s">
        <v>95</v>
      </c>
      <c r="O38" s="42" t="s">
        <v>95</v>
      </c>
      <c r="P38" s="42" t="s">
        <v>92</v>
      </c>
      <c r="Q38" s="43" t="s">
        <v>95</v>
      </c>
      <c r="Z38" s="1" t="s">
        <v>1</v>
      </c>
      <c r="AA38" s="50" t="s">
        <v>2</v>
      </c>
      <c r="AB38" s="46" t="s">
        <v>1</v>
      </c>
      <c r="AC38" s="87"/>
      <c r="AD38" s="78" t="s">
        <v>83</v>
      </c>
      <c r="AE38" s="79" t="s">
        <v>83</v>
      </c>
      <c r="AF38" s="78" t="s">
        <v>83</v>
      </c>
      <c r="AG38" s="79" t="s">
        <v>83</v>
      </c>
      <c r="AH38" s="78" t="s">
        <v>83</v>
      </c>
      <c r="AI38" s="79" t="s">
        <v>83</v>
      </c>
      <c r="AJ38" s="78" t="s">
        <v>83</v>
      </c>
      <c r="AK38" s="79" t="s">
        <v>83</v>
      </c>
      <c r="AL38" s="78" t="s">
        <v>83</v>
      </c>
      <c r="AM38" s="42" t="s">
        <v>83</v>
      </c>
      <c r="AN38" s="87"/>
      <c r="AO38" s="14"/>
      <c r="AP38" s="50" t="s">
        <v>0</v>
      </c>
      <c r="AQ38" s="42" t="s">
        <v>162</v>
      </c>
      <c r="AR38" s="42" t="s">
        <v>194</v>
      </c>
      <c r="AS38" s="42" t="s">
        <v>198</v>
      </c>
      <c r="AT38" s="42" t="s">
        <v>199</v>
      </c>
      <c r="AU38" s="42" t="s">
        <v>204</v>
      </c>
      <c r="AV38" s="42" t="s">
        <v>205</v>
      </c>
      <c r="AW38" s="42" t="s">
        <v>199</v>
      </c>
      <c r="AX38" s="1" t="s">
        <v>239</v>
      </c>
      <c r="AZ38" s="88" t="s">
        <v>290</v>
      </c>
      <c r="BA38" s="87"/>
      <c r="BB38" s="14"/>
      <c r="BC38" s="50" t="s">
        <v>0</v>
      </c>
      <c r="BD38" s="42" t="s">
        <v>162</v>
      </c>
      <c r="BE38" s="42" t="s">
        <v>194</v>
      </c>
      <c r="BF38" s="42" t="s">
        <v>198</v>
      </c>
      <c r="BG38" s="42" t="s">
        <v>199</v>
      </c>
      <c r="BH38" s="42" t="s">
        <v>204</v>
      </c>
      <c r="BI38" s="42" t="s">
        <v>205</v>
      </c>
      <c r="BJ38" s="42" t="s">
        <v>199</v>
      </c>
      <c r="BK38" s="42" t="s">
        <v>239</v>
      </c>
      <c r="BL38" s="14"/>
      <c r="BM38" s="42" t="s">
        <v>212</v>
      </c>
      <c r="BN38" s="42" t="s">
        <v>162</v>
      </c>
      <c r="BO38" s="87"/>
      <c r="BP38" s="14"/>
      <c r="BQ38" s="50" t="s">
        <v>0</v>
      </c>
      <c r="BR38" s="42" t="s">
        <v>162</v>
      </c>
      <c r="BS38" s="42" t="s">
        <v>194</v>
      </c>
      <c r="BT38" s="42" t="s">
        <v>198</v>
      </c>
      <c r="BU38" s="42" t="s">
        <v>199</v>
      </c>
      <c r="BV38" s="42" t="s">
        <v>204</v>
      </c>
      <c r="BW38" s="42" t="s">
        <v>205</v>
      </c>
      <c r="BX38" s="42" t="s">
        <v>199</v>
      </c>
      <c r="BY38" s="1" t="s">
        <v>239</v>
      </c>
      <c r="CA38" s="42" t="s">
        <v>212</v>
      </c>
      <c r="CB38" s="88" t="s">
        <v>162</v>
      </c>
      <c r="CC38" s="87"/>
      <c r="CD38" s="14"/>
      <c r="CE38" s="50" t="s">
        <v>0</v>
      </c>
      <c r="CF38" s="42" t="s">
        <v>162</v>
      </c>
      <c r="CG38" s="42" t="s">
        <v>194</v>
      </c>
      <c r="CH38" s="42" t="s">
        <v>198</v>
      </c>
      <c r="CI38" s="42" t="s">
        <v>199</v>
      </c>
      <c r="CJ38" s="42" t="s">
        <v>204</v>
      </c>
      <c r="CK38" s="42" t="s">
        <v>205</v>
      </c>
      <c r="CL38" s="42" t="s">
        <v>199</v>
      </c>
      <c r="CM38" s="1" t="s">
        <v>239</v>
      </c>
      <c r="CO38" s="42" t="s">
        <v>212</v>
      </c>
      <c r="CP38" s="88" t="s">
        <v>162</v>
      </c>
      <c r="CQ38" s="87"/>
      <c r="CR38" s="14"/>
      <c r="CS38" s="50" t="s">
        <v>0</v>
      </c>
      <c r="CT38" s="42" t="s">
        <v>162</v>
      </c>
      <c r="CU38" s="42" t="s">
        <v>194</v>
      </c>
      <c r="CV38" s="42" t="s">
        <v>198</v>
      </c>
      <c r="CW38" s="42" t="s">
        <v>199</v>
      </c>
      <c r="CX38" s="42" t="s">
        <v>204</v>
      </c>
      <c r="CY38" s="42" t="s">
        <v>205</v>
      </c>
      <c r="CZ38" s="42" t="s">
        <v>199</v>
      </c>
      <c r="DA38" s="1" t="s">
        <v>239</v>
      </c>
      <c r="DC38" s="42" t="s">
        <v>212</v>
      </c>
      <c r="DD38" s="88" t="s">
        <v>162</v>
      </c>
      <c r="DE38" s="87"/>
      <c r="DF38" s="14"/>
      <c r="DG38" s="50" t="s">
        <v>0</v>
      </c>
      <c r="DH38" s="42" t="s">
        <v>162</v>
      </c>
      <c r="DI38" s="42" t="s">
        <v>194</v>
      </c>
      <c r="DJ38" s="42" t="s">
        <v>198</v>
      </c>
      <c r="DK38" s="42" t="s">
        <v>199</v>
      </c>
      <c r="DL38" s="42" t="s">
        <v>204</v>
      </c>
      <c r="DM38" s="42" t="s">
        <v>205</v>
      </c>
      <c r="DN38" s="42" t="s">
        <v>199</v>
      </c>
      <c r="DO38" s="1" t="s">
        <v>239</v>
      </c>
      <c r="DQ38" s="42" t="s">
        <v>212</v>
      </c>
      <c r="DR38" s="88" t="s">
        <v>162</v>
      </c>
    </row>
    <row r="39" spans="1:122" ht="15.75" thickBot="1">
      <c r="A39" s="39"/>
      <c r="B39" s="14"/>
      <c r="C39" s="14"/>
      <c r="D39" s="42"/>
      <c r="E39" s="50" t="s">
        <v>169</v>
      </c>
      <c r="F39" s="40"/>
      <c r="G39" s="44"/>
      <c r="H39" s="42" t="s">
        <v>76</v>
      </c>
      <c r="I39" s="42" t="s">
        <v>74</v>
      </c>
      <c r="J39" s="42"/>
      <c r="K39" s="42" t="s">
        <v>76</v>
      </c>
      <c r="L39" s="42" t="s">
        <v>83</v>
      </c>
      <c r="M39" s="42" t="s">
        <v>93</v>
      </c>
      <c r="N39" s="42" t="s">
        <v>92</v>
      </c>
      <c r="O39" s="42" t="s">
        <v>92</v>
      </c>
      <c r="P39" s="42" t="s">
        <v>93</v>
      </c>
      <c r="Q39" s="43" t="s">
        <v>92</v>
      </c>
      <c r="AB39" s="50"/>
      <c r="AC39" s="87"/>
      <c r="AD39" s="80" t="s">
        <v>0</v>
      </c>
      <c r="AE39" s="81" t="s">
        <v>1</v>
      </c>
      <c r="AF39" s="80" t="s">
        <v>0</v>
      </c>
      <c r="AG39" s="81" t="s">
        <v>1</v>
      </c>
      <c r="AH39" s="80" t="s">
        <v>0</v>
      </c>
      <c r="AI39" s="81" t="s">
        <v>1</v>
      </c>
      <c r="AJ39" s="80" t="s">
        <v>0</v>
      </c>
      <c r="AK39" s="81" t="s">
        <v>1</v>
      </c>
      <c r="AL39" s="80" t="s">
        <v>0</v>
      </c>
      <c r="AM39" s="46" t="s">
        <v>1</v>
      </c>
      <c r="AN39" s="92"/>
      <c r="AO39" s="114" t="s">
        <v>72</v>
      </c>
      <c r="AP39" s="114" t="s">
        <v>5</v>
      </c>
      <c r="AQ39" s="115" t="s">
        <v>1</v>
      </c>
      <c r="AR39" s="115" t="s">
        <v>1</v>
      </c>
      <c r="AS39" s="115" t="s">
        <v>1</v>
      </c>
      <c r="AT39" s="115" t="s">
        <v>1</v>
      </c>
      <c r="AU39" s="115" t="s">
        <v>1</v>
      </c>
      <c r="AV39" s="115" t="s">
        <v>116</v>
      </c>
      <c r="AW39" s="115" t="s">
        <v>1</v>
      </c>
      <c r="AX39" s="115" t="s">
        <v>116</v>
      </c>
      <c r="AY39" s="115" t="s">
        <v>1</v>
      </c>
      <c r="AZ39" s="116" t="s">
        <v>1</v>
      </c>
      <c r="BA39" s="92"/>
      <c r="BB39" s="114" t="s">
        <v>72</v>
      </c>
      <c r="BC39" s="114" t="s">
        <v>5</v>
      </c>
      <c r="BD39" s="115" t="s">
        <v>1</v>
      </c>
      <c r="BE39" s="115" t="s">
        <v>1</v>
      </c>
      <c r="BF39" s="115" t="s">
        <v>1</v>
      </c>
      <c r="BG39" s="115" t="s">
        <v>1</v>
      </c>
      <c r="BH39" s="115" t="s">
        <v>1</v>
      </c>
      <c r="BI39" s="115" t="s">
        <v>116</v>
      </c>
      <c r="BJ39" s="115" t="s">
        <v>1</v>
      </c>
      <c r="BK39" s="115" t="s">
        <v>116</v>
      </c>
      <c r="BL39" s="115" t="s">
        <v>1</v>
      </c>
      <c r="BM39" s="115" t="s">
        <v>1</v>
      </c>
      <c r="BN39" s="115" t="s">
        <v>1</v>
      </c>
      <c r="BO39" s="92"/>
      <c r="BP39" s="114" t="s">
        <v>72</v>
      </c>
      <c r="BQ39" s="114" t="s">
        <v>5</v>
      </c>
      <c r="BR39" s="115" t="s">
        <v>1</v>
      </c>
      <c r="BS39" s="115" t="s">
        <v>1</v>
      </c>
      <c r="BT39" s="115" t="s">
        <v>1</v>
      </c>
      <c r="BU39" s="115" t="s">
        <v>1</v>
      </c>
      <c r="BV39" s="115" t="s">
        <v>1</v>
      </c>
      <c r="BW39" s="115" t="s">
        <v>116</v>
      </c>
      <c r="BX39" s="115" t="s">
        <v>1</v>
      </c>
      <c r="BY39" s="1" t="s">
        <v>116</v>
      </c>
      <c r="BZ39" s="1" t="s">
        <v>1</v>
      </c>
      <c r="CA39" s="115" t="s">
        <v>1</v>
      </c>
      <c r="CB39" s="116" t="s">
        <v>1</v>
      </c>
      <c r="CC39" s="92"/>
      <c r="CD39" s="114" t="s">
        <v>72</v>
      </c>
      <c r="CE39" s="114" t="s">
        <v>5</v>
      </c>
      <c r="CF39" s="115" t="s">
        <v>1</v>
      </c>
      <c r="CG39" s="115" t="s">
        <v>1</v>
      </c>
      <c r="CH39" s="115" t="s">
        <v>1</v>
      </c>
      <c r="CI39" s="115" t="s">
        <v>1</v>
      </c>
      <c r="CJ39" s="115" t="s">
        <v>1</v>
      </c>
      <c r="CK39" s="115" t="s">
        <v>116</v>
      </c>
      <c r="CL39" s="115" t="s">
        <v>1</v>
      </c>
      <c r="CM39" s="1" t="s">
        <v>116</v>
      </c>
      <c r="CN39" s="1" t="s">
        <v>1</v>
      </c>
      <c r="CO39" s="115" t="s">
        <v>1</v>
      </c>
      <c r="CP39" s="116" t="s">
        <v>1</v>
      </c>
      <c r="CQ39" s="92"/>
      <c r="CR39" s="114" t="s">
        <v>72</v>
      </c>
      <c r="CS39" s="114" t="s">
        <v>5</v>
      </c>
      <c r="CT39" s="115" t="s">
        <v>1</v>
      </c>
      <c r="CU39" s="115" t="s">
        <v>1</v>
      </c>
      <c r="CV39" s="115" t="s">
        <v>1</v>
      </c>
      <c r="CW39" s="115" t="s">
        <v>1</v>
      </c>
      <c r="CX39" s="115" t="s">
        <v>1</v>
      </c>
      <c r="CY39" s="115" t="s">
        <v>116</v>
      </c>
      <c r="CZ39" s="115" t="s">
        <v>1</v>
      </c>
      <c r="DA39" s="1" t="s">
        <v>116</v>
      </c>
      <c r="DB39" s="1" t="s">
        <v>1</v>
      </c>
      <c r="DC39" s="115" t="s">
        <v>1</v>
      </c>
      <c r="DD39" s="116" t="s">
        <v>1</v>
      </c>
      <c r="DE39" s="92"/>
      <c r="DF39" s="114" t="s">
        <v>72</v>
      </c>
      <c r="DG39" s="114" t="s">
        <v>5</v>
      </c>
      <c r="DH39" s="115" t="s">
        <v>1</v>
      </c>
      <c r="DI39" s="115" t="s">
        <v>1</v>
      </c>
      <c r="DJ39" s="115" t="s">
        <v>1</v>
      </c>
      <c r="DK39" s="115" t="s">
        <v>1</v>
      </c>
      <c r="DL39" s="115" t="s">
        <v>1</v>
      </c>
      <c r="DM39" s="115" t="s">
        <v>116</v>
      </c>
      <c r="DN39" s="115" t="s">
        <v>1</v>
      </c>
      <c r="DO39" s="1" t="s">
        <v>116</v>
      </c>
      <c r="DP39" s="1" t="s">
        <v>1</v>
      </c>
      <c r="DQ39" s="115" t="s">
        <v>1</v>
      </c>
      <c r="DR39" s="116" t="s">
        <v>1</v>
      </c>
    </row>
    <row r="40" spans="1:122" ht="15.75" thickTop="1">
      <c r="A40" s="39"/>
      <c r="B40" s="14"/>
      <c r="C40" s="42" t="s">
        <v>0</v>
      </c>
      <c r="D40" s="42" t="s">
        <v>162</v>
      </c>
      <c r="E40" s="42" t="s">
        <v>83</v>
      </c>
      <c r="F40" s="42" t="s">
        <v>83</v>
      </c>
      <c r="G40" s="44"/>
      <c r="H40" s="42" t="s">
        <v>0</v>
      </c>
      <c r="I40" s="42" t="s">
        <v>0</v>
      </c>
      <c r="J40" s="42"/>
      <c r="K40" s="42" t="s">
        <v>0</v>
      </c>
      <c r="L40" s="42" t="s">
        <v>89</v>
      </c>
      <c r="M40" s="42" t="s">
        <v>94</v>
      </c>
      <c r="N40" s="42" t="s">
        <v>93</v>
      </c>
      <c r="O40" s="42" t="s">
        <v>93</v>
      </c>
      <c r="P40" s="42" t="s">
        <v>89</v>
      </c>
      <c r="Q40" s="43" t="s">
        <v>93</v>
      </c>
      <c r="R40" s="50"/>
      <c r="AC40" s="87"/>
      <c r="AD40" s="97"/>
      <c r="AE40" s="99"/>
      <c r="AF40" s="97"/>
      <c r="AG40" s="99"/>
      <c r="AH40" s="97"/>
      <c r="AI40" s="99"/>
      <c r="AJ40" s="97"/>
      <c r="AK40" s="99"/>
      <c r="AL40" s="14"/>
      <c r="AM40" s="89"/>
      <c r="BA40" s="87"/>
      <c r="BB40" s="14"/>
      <c r="BC40" s="14"/>
      <c r="BD40" s="14"/>
      <c r="BE40" s="14"/>
      <c r="BF40" s="14"/>
      <c r="BG40" s="14"/>
      <c r="BH40" s="14"/>
      <c r="BI40" s="14"/>
      <c r="BJ40" s="14"/>
      <c r="BK40" s="14"/>
      <c r="BL40" s="14"/>
      <c r="BM40" s="14"/>
      <c r="BN40" s="107"/>
      <c r="BO40" s="84"/>
      <c r="BP40" s="104"/>
      <c r="BQ40" s="104"/>
      <c r="BR40" s="104"/>
      <c r="BS40" s="104"/>
      <c r="BT40" s="104"/>
      <c r="BU40" s="104"/>
      <c r="BV40" s="104"/>
      <c r="BW40" s="104"/>
      <c r="BX40" s="104"/>
      <c r="BY40" s="104"/>
      <c r="BZ40" s="104"/>
      <c r="CA40" s="104"/>
      <c r="CB40" s="107"/>
      <c r="CC40" s="84"/>
      <c r="CD40" s="104"/>
      <c r="CE40" s="104"/>
      <c r="CF40" s="104"/>
      <c r="CG40" s="104"/>
      <c r="CH40" s="104"/>
      <c r="CI40" s="104"/>
      <c r="CJ40" s="104"/>
      <c r="CK40" s="104"/>
      <c r="CL40" s="104"/>
      <c r="CM40" s="104"/>
      <c r="CN40" s="104"/>
      <c r="CO40" s="104"/>
      <c r="CP40" s="107"/>
      <c r="CQ40" s="84"/>
      <c r="CR40" s="104"/>
      <c r="CS40" s="104"/>
      <c r="CT40" s="104"/>
      <c r="CU40" s="104"/>
      <c r="CV40" s="104"/>
      <c r="CW40" s="104"/>
      <c r="CX40" s="104"/>
      <c r="CY40" s="104"/>
      <c r="CZ40" s="104"/>
      <c r="DA40" s="104"/>
      <c r="DB40" s="104"/>
      <c r="DC40" s="104"/>
      <c r="DD40" s="107"/>
      <c r="DE40" s="84"/>
      <c r="DF40" s="104"/>
      <c r="DG40" s="104"/>
      <c r="DH40" s="104"/>
      <c r="DI40" s="104"/>
      <c r="DJ40" s="104"/>
      <c r="DK40" s="104"/>
      <c r="DL40" s="104"/>
      <c r="DM40" s="104"/>
      <c r="DN40" s="104"/>
      <c r="DO40" s="104"/>
      <c r="DP40" s="104"/>
      <c r="DQ40" s="104"/>
      <c r="DR40" s="107"/>
    </row>
    <row r="41" spans="1:122">
      <c r="A41" s="45"/>
      <c r="B41" s="46" t="s">
        <v>72</v>
      </c>
      <c r="C41" s="46" t="s">
        <v>5</v>
      </c>
      <c r="D41" s="46" t="s">
        <v>1</v>
      </c>
      <c r="E41" s="46" t="s">
        <v>0</v>
      </c>
      <c r="F41" s="46" t="s">
        <v>1</v>
      </c>
      <c r="G41" s="47"/>
      <c r="H41" s="46" t="s">
        <v>2</v>
      </c>
      <c r="I41" s="46" t="s">
        <v>2</v>
      </c>
      <c r="J41" s="46"/>
      <c r="K41" s="46" t="s">
        <v>2</v>
      </c>
      <c r="L41" s="46" t="s">
        <v>90</v>
      </c>
      <c r="M41" s="46" t="s">
        <v>1</v>
      </c>
      <c r="N41" s="46" t="s">
        <v>1</v>
      </c>
      <c r="O41" s="46" t="s">
        <v>1</v>
      </c>
      <c r="P41" s="46" t="s">
        <v>1</v>
      </c>
      <c r="Q41" s="48" t="s">
        <v>1</v>
      </c>
      <c r="R41" s="125">
        <f>'Entry Data'!C15</f>
        <v>633</v>
      </c>
      <c r="AA41" t="s">
        <v>116</v>
      </c>
      <c r="AC41" s="87"/>
      <c r="AD41" s="95"/>
      <c r="AE41" s="100"/>
      <c r="AF41" s="95"/>
      <c r="AG41" s="100"/>
      <c r="AH41" s="95"/>
      <c r="AI41" s="100"/>
      <c r="AJ41" s="95"/>
      <c r="AK41" s="100"/>
      <c r="AL41" s="14"/>
      <c r="AM41" s="89"/>
      <c r="BA41" s="87"/>
      <c r="BB41" s="14"/>
      <c r="BC41" s="14"/>
      <c r="BD41" s="14"/>
      <c r="BE41" s="14"/>
      <c r="BF41" s="14"/>
      <c r="BG41" s="14"/>
      <c r="BH41" s="14"/>
      <c r="BI41" s="14"/>
      <c r="BJ41" s="14"/>
      <c r="BK41" s="14"/>
      <c r="BL41" s="14"/>
      <c r="BM41" s="14"/>
      <c r="BN41" s="89"/>
      <c r="BO41" s="87"/>
      <c r="BP41" s="14"/>
      <c r="BQ41" s="14"/>
      <c r="BR41" s="14"/>
      <c r="BS41" s="14"/>
      <c r="BT41" s="14"/>
      <c r="BU41" s="14"/>
      <c r="BV41" s="14"/>
      <c r="BW41" s="14"/>
      <c r="BX41" s="14"/>
      <c r="BY41" s="14"/>
      <c r="BZ41" s="14"/>
      <c r="CA41" s="14"/>
      <c r="CB41" s="89"/>
      <c r="CC41" s="87"/>
      <c r="CD41" s="14"/>
      <c r="CE41" s="14"/>
      <c r="CF41" s="14"/>
      <c r="CG41" s="14"/>
      <c r="CH41" s="14"/>
      <c r="CI41" s="14"/>
      <c r="CJ41" s="14"/>
      <c r="CK41" s="14"/>
      <c r="CL41" s="14"/>
      <c r="CM41" s="14"/>
      <c r="CN41" s="14"/>
      <c r="CO41" s="14"/>
      <c r="CP41" s="89"/>
      <c r="CQ41" s="87"/>
      <c r="CR41" s="14"/>
      <c r="CS41" s="14"/>
      <c r="CT41" s="14"/>
      <c r="CU41" s="14"/>
      <c r="CV41" s="14"/>
      <c r="CW41" s="14"/>
      <c r="CX41" s="14"/>
      <c r="CY41" s="14"/>
      <c r="CZ41" s="14"/>
      <c r="DA41" s="14"/>
      <c r="DB41" s="14"/>
      <c r="DC41" s="14"/>
      <c r="DD41" s="89"/>
      <c r="DE41" s="87"/>
      <c r="DF41" s="14"/>
      <c r="DG41" s="14"/>
      <c r="DH41" s="14"/>
      <c r="DI41" s="14"/>
      <c r="DJ41" s="14"/>
      <c r="DK41" s="14"/>
      <c r="DL41" s="14"/>
      <c r="DM41" s="14"/>
      <c r="DN41" s="14"/>
      <c r="DO41" s="14"/>
      <c r="DP41" s="14"/>
      <c r="DQ41" s="14"/>
      <c r="DR41" s="89"/>
    </row>
    <row r="42" spans="1:122">
      <c r="B42" s="1"/>
      <c r="C42" s="1"/>
      <c r="D42" s="1"/>
      <c r="E42" s="1"/>
      <c r="F42" s="2"/>
      <c r="G42" s="2"/>
      <c r="H42" s="1"/>
      <c r="I42" s="1"/>
      <c r="J42" s="1"/>
      <c r="K42" s="1"/>
      <c r="Z42">
        <f>SUM(R42:Y42)</f>
        <v>0</v>
      </c>
      <c r="AC42" s="87"/>
      <c r="AD42" s="95"/>
      <c r="AE42" s="100"/>
      <c r="AF42" s="95"/>
      <c r="AG42" s="100"/>
      <c r="AH42" s="95"/>
      <c r="AI42" s="100"/>
      <c r="AJ42" s="95"/>
      <c r="AK42" s="100"/>
      <c r="AL42" s="14"/>
      <c r="AM42" s="89"/>
      <c r="BA42" s="87"/>
      <c r="BB42" s="14"/>
      <c r="BC42" s="14"/>
      <c r="BD42" s="14"/>
      <c r="BE42" s="14"/>
      <c r="BF42" s="14"/>
      <c r="BG42" s="14"/>
      <c r="BH42" s="14"/>
      <c r="BI42" s="14"/>
      <c r="BJ42" s="14"/>
      <c r="BK42" s="14"/>
      <c r="BL42" s="14"/>
      <c r="BM42" s="14"/>
      <c r="BN42" s="89"/>
      <c r="BO42" s="87"/>
      <c r="BP42" s="14"/>
      <c r="BQ42" s="14"/>
      <c r="BR42" s="14"/>
      <c r="BS42" s="14"/>
      <c r="BT42" s="14"/>
      <c r="BU42" s="14"/>
      <c r="BV42" s="14"/>
      <c r="BW42" s="14"/>
      <c r="BX42" s="14"/>
      <c r="BY42" s="14"/>
      <c r="BZ42" s="14"/>
      <c r="CA42" s="14"/>
      <c r="CB42" s="89"/>
      <c r="CC42" s="87"/>
      <c r="CD42" s="14"/>
      <c r="CE42" s="14"/>
      <c r="CF42" s="14"/>
      <c r="CG42" s="14"/>
      <c r="CH42" s="14"/>
      <c r="CI42" s="14"/>
      <c r="CJ42" s="14"/>
      <c r="CK42" s="14"/>
      <c r="CL42" s="14"/>
      <c r="CM42" s="14"/>
      <c r="CN42" s="14"/>
      <c r="CO42" s="14"/>
      <c r="CP42" s="89"/>
      <c r="CQ42" s="87"/>
      <c r="CR42" s="14"/>
      <c r="CS42" s="14"/>
      <c r="CT42" s="14"/>
      <c r="CU42" s="14"/>
      <c r="CV42" s="14"/>
      <c r="CW42" s="14"/>
      <c r="CX42" s="14"/>
      <c r="CY42" s="14"/>
      <c r="CZ42" s="14"/>
      <c r="DA42" s="14"/>
      <c r="DB42" s="14"/>
      <c r="DC42" s="14"/>
      <c r="DD42" s="89"/>
      <c r="DE42" s="87"/>
      <c r="DF42" s="14"/>
      <c r="DG42" s="14"/>
      <c r="DH42" s="14"/>
      <c r="DI42" s="14"/>
      <c r="DJ42" s="14"/>
      <c r="DK42" s="14"/>
      <c r="DL42" s="14"/>
      <c r="DM42" s="14"/>
      <c r="DN42" s="14"/>
      <c r="DO42" s="14"/>
      <c r="DP42" s="14"/>
      <c r="DQ42" s="14"/>
      <c r="DR42" s="89"/>
    </row>
    <row r="43" spans="1:122">
      <c r="A43" s="49" t="s">
        <v>108</v>
      </c>
      <c r="B43" s="7">
        <f t="shared" ref="B43:B45" si="8">B44-TIME(0,0,$B$1)</f>
        <v>40098.101493055619</v>
      </c>
      <c r="C43">
        <f>LOOKUP($B43,Data!$A$6:$A$1806,Data!$B$6:$B$1806)</f>
        <v>60.027000427246094</v>
      </c>
      <c r="D43" s="8">
        <f>LOOKUP(B43,Data!$A$6:$A$1806,Data!C$6:C$1806)</f>
        <v>3671.18896484375</v>
      </c>
      <c r="E43" s="1"/>
      <c r="F43" s="2"/>
      <c r="H43" s="16">
        <f>(IF((C43-L$2)&gt;0,((C43-L$2-L$5)/((L$4*L$2)-L$5)*L$3*-1),((C43-L$2+L$5)/((L$4*L$2)-L$5)*L$3*-1)))</f>
        <v>-21.600341796875</v>
      </c>
      <c r="I43" s="8">
        <f t="shared" ref="I43:I106" si="9">L$13*H43+(1-L$13)*I42</f>
        <v>-7.5601196289062491</v>
      </c>
      <c r="J43" s="8"/>
      <c r="K43" s="17"/>
      <c r="L43" s="8"/>
      <c r="M43" s="8"/>
      <c r="N43" s="8"/>
      <c r="O43" s="8"/>
      <c r="P43" s="8"/>
      <c r="Q43" s="8"/>
      <c r="Z43">
        <f t="shared" ref="Z43:Z106" si="10">SUM(R43:Y43)</f>
        <v>0</v>
      </c>
      <c r="AC43" s="87" t="str">
        <f>A43</f>
        <v>T-72 sec</v>
      </c>
      <c r="AD43" s="95"/>
      <c r="AE43" s="100"/>
      <c r="AF43" s="95"/>
      <c r="AG43" s="100"/>
      <c r="AH43" s="95"/>
      <c r="AI43" s="100"/>
      <c r="AJ43" s="95"/>
      <c r="AK43" s="100"/>
      <c r="AL43" s="14"/>
      <c r="AM43" s="89"/>
      <c r="AN43" s="49" t="s">
        <v>108</v>
      </c>
      <c r="AO43" s="7">
        <f t="shared" ref="AO43:AO77" si="11">AO44-TIME(0,0,$B$1)</f>
        <v>40098.101493055619</v>
      </c>
      <c r="AP43" s="51">
        <f>LOOKUP($AO43,Data!$A$6:$A$1806,Data!$B$6:$B$1806)</f>
        <v>60.027000427246094</v>
      </c>
      <c r="AQ43" s="9">
        <f>LOOKUP($AO43,Data!$A$6:$A$1806,Data!$C$6:$C$1806)</f>
        <v>3671.18896484375</v>
      </c>
      <c r="AR43" s="9">
        <f>LOOKUP($AO43,Data!$A$6:$A$1806,Data!$D$6:$D$1806)</f>
        <v>350</v>
      </c>
      <c r="AS43" s="9">
        <f>IF($AS$1="+",LOOKUP($AO43,Data!$A$6:$A$1806,Data!$E$6:$E$1806)*-1,LOOKUP($AO43,Data!$A$6:$A$1806,Data!$E$6:$E$1806))</f>
        <v>-253.63186645507812</v>
      </c>
      <c r="AT43" s="9">
        <f>LOOKUP($AO43,Data!$A$6:$A$1806,Data!$F$6:$F$1806)</f>
        <v>0</v>
      </c>
      <c r="AU43" s="9">
        <f>LOOKUP($AO43,Data!$A$6:$A$1806,Data!$G$6:$G$1806)</f>
        <v>141.5</v>
      </c>
      <c r="AV43" s="9">
        <f>LOOKUP($AO43,Data!$A$6:$A$1806,Data!$H$6:$H$1806)</f>
        <v>10</v>
      </c>
      <c r="AW43" s="9">
        <f>LOOKUP($AO43,Data!$A$6:$A$1806,Data!$I$6:$I$1806)</f>
        <v>15</v>
      </c>
      <c r="AX43" s="9">
        <f>LOOKUP($AO43,Data!$A$6:$A$1806,Data!$J$6:$J$1806)</f>
        <v>-103</v>
      </c>
      <c r="AY43" s="9">
        <f>LOOKUP($AO43,Data!$A$6:$A$1806,Data!$K$6:$K$1806)</f>
        <v>7593.39</v>
      </c>
      <c r="AZ43" s="16">
        <f>(IF((AP43-$L$2)&gt;0,((AP43-$L$2-$L$5)/(($L$4*$L$2)-$L$5)*$L$3*-1),((AP43-$L$2+$L$5)/(($L$4*$L$2)-$L$5)*$L$3*-1)))</f>
        <v>-21.600341796875</v>
      </c>
      <c r="BA43" s="49" t="s">
        <v>108</v>
      </c>
      <c r="BB43" s="7">
        <f t="shared" ref="BB43:BB77" si="12">BB44-TIME(0,0,$B$1)</f>
        <v>40098.101493055619</v>
      </c>
      <c r="BC43" s="14"/>
      <c r="BD43" s="14"/>
      <c r="BE43" s="14"/>
      <c r="BF43" s="14"/>
      <c r="BG43" s="14"/>
      <c r="BH43" s="14"/>
      <c r="BI43" s="14"/>
      <c r="BJ43" s="14"/>
      <c r="BK43" s="14"/>
      <c r="BL43" s="14"/>
      <c r="BM43" s="14"/>
      <c r="BN43" s="89"/>
      <c r="BO43" s="49" t="s">
        <v>108</v>
      </c>
      <c r="BP43" s="7">
        <f t="shared" ref="BP43:BP77" si="13">BP44-TIME(0,0,$B$1)</f>
        <v>40098.101493055619</v>
      </c>
      <c r="BQ43" s="14"/>
      <c r="BR43" s="14"/>
      <c r="BS43" s="14"/>
      <c r="BT43" s="14"/>
      <c r="BU43" s="14"/>
      <c r="BV43" s="14"/>
      <c r="BW43" s="14"/>
      <c r="BX43" s="14"/>
      <c r="BY43" s="14"/>
      <c r="BZ43" s="14"/>
      <c r="CA43" s="14"/>
      <c r="CB43" s="89"/>
      <c r="CC43" s="49" t="s">
        <v>108</v>
      </c>
      <c r="CD43" s="7">
        <f t="shared" ref="CD43:CD77" si="14">CD44-TIME(0,0,$B$1)</f>
        <v>40098.101493055619</v>
      </c>
      <c r="CE43" s="14"/>
      <c r="CF43" s="14"/>
      <c r="CG43" s="14"/>
      <c r="CH43" s="14"/>
      <c r="CI43" s="14"/>
      <c r="CJ43" s="14"/>
      <c r="CK43" s="14"/>
      <c r="CL43" s="14"/>
      <c r="CM43" s="14"/>
      <c r="CN43" s="14"/>
      <c r="CO43" s="14"/>
      <c r="CP43" s="89"/>
      <c r="CQ43" s="49" t="s">
        <v>108</v>
      </c>
      <c r="CR43" s="7">
        <f t="shared" ref="CR43:CR77" si="15">CR44-TIME(0,0,$B$1)</f>
        <v>40098.101493055619</v>
      </c>
      <c r="CS43" s="14"/>
      <c r="CT43" s="14"/>
      <c r="CU43" s="14"/>
      <c r="CV43" s="14"/>
      <c r="CW43" s="14"/>
      <c r="CX43" s="14"/>
      <c r="CY43" s="14"/>
      <c r="CZ43" s="14"/>
      <c r="DA43" s="14"/>
      <c r="DB43" s="14"/>
      <c r="DC43" s="14"/>
      <c r="DD43" s="89"/>
      <c r="DE43" s="49" t="s">
        <v>108</v>
      </c>
      <c r="DF43" s="7">
        <f t="shared" ref="DF43:DF77" si="16">DF44-TIME(0,0,$B$1)</f>
        <v>40098.101493055619</v>
      </c>
      <c r="DG43" s="14"/>
      <c r="DH43" s="14"/>
      <c r="DI43" s="14"/>
      <c r="DJ43" s="14"/>
      <c r="DK43" s="14"/>
      <c r="DL43" s="14"/>
      <c r="DM43" s="14"/>
      <c r="DN43" s="14"/>
      <c r="DO43" s="14"/>
      <c r="DP43" s="14"/>
      <c r="DQ43" s="14"/>
      <c r="DR43" s="89"/>
    </row>
    <row r="44" spans="1:122">
      <c r="A44" s="49" t="s">
        <v>109</v>
      </c>
      <c r="B44" s="7">
        <f t="shared" si="8"/>
        <v>40098.101516203766</v>
      </c>
      <c r="C44">
        <f>LOOKUP(B44,Data!$A$6:$A$1806,Data!B$6:B$1806)</f>
        <v>60.027000427246094</v>
      </c>
      <c r="D44" s="8">
        <f>LOOKUP(B44,Data!$A$6:$A$1806,Data!C$6:C$1806)</f>
        <v>3671.18896484375</v>
      </c>
      <c r="E44" s="1"/>
      <c r="F44" s="2"/>
      <c r="H44" s="16">
        <f t="shared" ref="H44:H107" si="17">(IF((C44-L$2)&gt;0,((C44-L$2-L$5)/((L$4*L$2)-L$5)*L$3*-1),((C44-L$2+L$5)/((L$4*L$2)-L$5)*L$3*-1)))</f>
        <v>-21.600341796875</v>
      </c>
      <c r="I44" s="8">
        <f t="shared" si="9"/>
        <v>-12.474197387695313</v>
      </c>
      <c r="J44" s="8"/>
      <c r="K44" s="17"/>
      <c r="L44" s="8"/>
      <c r="M44" s="8"/>
      <c r="N44" s="8"/>
      <c r="O44" s="8"/>
      <c r="P44" s="8"/>
      <c r="Q44" s="8"/>
      <c r="Z44">
        <f t="shared" si="10"/>
        <v>0</v>
      </c>
      <c r="AC44" s="87" t="str">
        <f t="shared" ref="AC44:AC107" si="18">A44</f>
        <v>T-70 sec</v>
      </c>
      <c r="AD44" s="95"/>
      <c r="AE44" s="100"/>
      <c r="AF44" s="95"/>
      <c r="AG44" s="100"/>
      <c r="AH44" s="95"/>
      <c r="AI44" s="100"/>
      <c r="AJ44" s="95"/>
      <c r="AK44" s="100"/>
      <c r="AL44" s="14"/>
      <c r="AM44" s="89"/>
      <c r="AN44" s="49" t="s">
        <v>109</v>
      </c>
      <c r="AO44" s="7">
        <f t="shared" si="11"/>
        <v>40098.101516203766</v>
      </c>
      <c r="AP44" s="51">
        <f>LOOKUP($AO44,Data!$A$6:$A$1806,Data!$B$6:$B$1806)</f>
        <v>60.027000427246094</v>
      </c>
      <c r="AQ44" s="9">
        <f>LOOKUP($AO44,Data!$A$6:$A$1806,Data!$C$6:$C$1806)</f>
        <v>3671.18896484375</v>
      </c>
      <c r="AR44" s="9">
        <f>LOOKUP($AO44,Data!$A$6:$A$1806,Data!$D$6:$D$1806)</f>
        <v>350</v>
      </c>
      <c r="AS44" s="9">
        <f>IF($AS$1="+",LOOKUP($AO44,Data!$A$6:$A$1806,Data!$E$6:$E$1806)*-1,LOOKUP($AO44,Data!$A$6:$A$1806,Data!$E$6:$E$1806))</f>
        <v>-253.63186645507812</v>
      </c>
      <c r="AT44" s="9">
        <f>LOOKUP($AO44,Data!$A$6:$A$1806,Data!$F$6:$F$1806)</f>
        <v>0</v>
      </c>
      <c r="AU44" s="9">
        <f>LOOKUP($AO44,Data!$A$6:$A$1806,Data!$G$6:$G$1806)</f>
        <v>141.5</v>
      </c>
      <c r="AV44" s="9">
        <f>LOOKUP($AO44,Data!$A$6:$A$1806,Data!$H$6:$H$1806)</f>
        <v>10</v>
      </c>
      <c r="AW44" s="9">
        <f>LOOKUP($AO44,Data!$A$6:$A$1806,Data!$I$6:$I$1806)</f>
        <v>15</v>
      </c>
      <c r="AX44" s="9">
        <f>LOOKUP($AO44,Data!$A$6:$A$1806,Data!$J$6:$J$1806)</f>
        <v>-103</v>
      </c>
      <c r="AY44" s="9">
        <f>LOOKUP($AO44,Data!$A$6:$A$1806,Data!$K$6:$K$1806)</f>
        <v>7593.39</v>
      </c>
      <c r="AZ44" s="16">
        <f t="shared" ref="AZ44:AZ107" si="19">(IF((AP44-$L$2)&gt;0,((AP44-$L$2-$L$5)/(($L$4*$L$2)-$L$5)*$L$3*-1),((AP44-$L$2+$L$5)/(($L$4*$L$2)-$L$5)*$L$3*-1)))</f>
        <v>-21.600341796875</v>
      </c>
      <c r="BA44" s="49" t="s">
        <v>109</v>
      </c>
      <c r="BB44" s="7">
        <f t="shared" si="12"/>
        <v>40098.101516203766</v>
      </c>
      <c r="BC44" s="14"/>
      <c r="BD44" s="14"/>
      <c r="BE44" s="14"/>
      <c r="BF44" s="14"/>
      <c r="BG44" s="14"/>
      <c r="BH44" s="14"/>
      <c r="BI44" s="14"/>
      <c r="BJ44" s="14"/>
      <c r="BK44" s="14"/>
      <c r="BL44" s="14"/>
      <c r="BM44" s="14"/>
      <c r="BN44" s="89"/>
      <c r="BO44" s="49" t="s">
        <v>109</v>
      </c>
      <c r="BP44" s="7">
        <f t="shared" si="13"/>
        <v>40098.101516203766</v>
      </c>
      <c r="BQ44" s="14"/>
      <c r="BR44" s="14"/>
      <c r="BS44" s="14"/>
      <c r="BT44" s="14"/>
      <c r="BU44" s="14"/>
      <c r="BV44" s="14"/>
      <c r="BW44" s="14"/>
      <c r="BX44" s="14"/>
      <c r="BY44" s="14"/>
      <c r="BZ44" s="14"/>
      <c r="CA44" s="14"/>
      <c r="CB44" s="89"/>
      <c r="CC44" s="49" t="s">
        <v>109</v>
      </c>
      <c r="CD44" s="7">
        <f t="shared" si="14"/>
        <v>40098.101516203766</v>
      </c>
      <c r="CE44" s="14"/>
      <c r="CF44" s="14"/>
      <c r="CG44" s="14"/>
      <c r="CH44" s="14"/>
      <c r="CI44" s="14"/>
      <c r="CJ44" s="14"/>
      <c r="CK44" s="14"/>
      <c r="CL44" s="14"/>
      <c r="CM44" s="14"/>
      <c r="CN44" s="14"/>
      <c r="CO44" s="14"/>
      <c r="CP44" s="89"/>
      <c r="CQ44" s="49" t="s">
        <v>109</v>
      </c>
      <c r="CR44" s="7">
        <f t="shared" si="15"/>
        <v>40098.101516203766</v>
      </c>
      <c r="CS44" s="14"/>
      <c r="CT44" s="14"/>
      <c r="CU44" s="14"/>
      <c r="CV44" s="14"/>
      <c r="CW44" s="14"/>
      <c r="CX44" s="14"/>
      <c r="CY44" s="14"/>
      <c r="CZ44" s="14"/>
      <c r="DA44" s="14"/>
      <c r="DB44" s="14"/>
      <c r="DC44" s="14"/>
      <c r="DD44" s="89"/>
      <c r="DE44" s="49" t="s">
        <v>109</v>
      </c>
      <c r="DF44" s="7">
        <f t="shared" si="16"/>
        <v>40098.101516203766</v>
      </c>
      <c r="DG44" s="14"/>
      <c r="DH44" s="14"/>
      <c r="DI44" s="14"/>
      <c r="DJ44" s="14"/>
      <c r="DK44" s="14"/>
      <c r="DL44" s="14"/>
      <c r="DM44" s="14"/>
      <c r="DN44" s="14"/>
      <c r="DO44" s="14"/>
      <c r="DP44" s="14"/>
      <c r="DQ44" s="14"/>
      <c r="DR44" s="89"/>
    </row>
    <row r="45" spans="1:122">
      <c r="A45" s="49" t="s">
        <v>110</v>
      </c>
      <c r="B45" s="7">
        <f t="shared" si="8"/>
        <v>40098.101539351912</v>
      </c>
      <c r="C45">
        <f>LOOKUP(B45,Data!$A$6:$A$1806,Data!B$6:B$1806)</f>
        <v>60.0260009765625</v>
      </c>
      <c r="D45" s="8">
        <f>LOOKUP(B45,Data!$A$6:$A$1806,Data!C$6:C$1806)</f>
        <v>3668.610595703125</v>
      </c>
      <c r="E45" s="1"/>
      <c r="F45" s="2"/>
      <c r="H45" s="16">
        <f t="shared" si="17"/>
        <v>-20.80078125</v>
      </c>
      <c r="I45" s="8">
        <f t="shared" si="9"/>
        <v>-15.388501739501951</v>
      </c>
      <c r="J45" s="8"/>
      <c r="K45" s="17"/>
      <c r="L45" s="8"/>
      <c r="M45" s="8"/>
      <c r="N45" s="8"/>
      <c r="O45" s="8"/>
      <c r="P45" s="8"/>
      <c r="Q45" s="8"/>
      <c r="Z45">
        <f t="shared" si="10"/>
        <v>0</v>
      </c>
      <c r="AC45" s="87" t="str">
        <f t="shared" si="18"/>
        <v>T-68 sec</v>
      </c>
      <c r="AD45" s="95"/>
      <c r="AE45" s="100"/>
      <c r="AF45" s="95"/>
      <c r="AG45" s="100"/>
      <c r="AH45" s="95"/>
      <c r="AI45" s="100"/>
      <c r="AJ45" s="95"/>
      <c r="AK45" s="100"/>
      <c r="AL45" s="14"/>
      <c r="AM45" s="89"/>
      <c r="AN45" s="49" t="s">
        <v>110</v>
      </c>
      <c r="AO45" s="7">
        <f t="shared" si="11"/>
        <v>40098.101539351912</v>
      </c>
      <c r="AP45" s="51">
        <f>LOOKUP($AO45,Data!$A$6:$A$1806,Data!$B$6:$B$1806)</f>
        <v>60.0260009765625</v>
      </c>
      <c r="AQ45" s="9">
        <f>LOOKUP($AO45,Data!$A$6:$A$1806,Data!$C$6:$C$1806)</f>
        <v>3668.610595703125</v>
      </c>
      <c r="AR45" s="9">
        <f>LOOKUP($AO45,Data!$A$6:$A$1806,Data!$D$6:$D$1806)</f>
        <v>350</v>
      </c>
      <c r="AS45" s="9">
        <f>IF($AS$1="+",LOOKUP($AO45,Data!$A$6:$A$1806,Data!$E$6:$E$1806)*-1,LOOKUP($AO45,Data!$A$6:$A$1806,Data!$E$6:$E$1806))</f>
        <v>-253.63186645507812</v>
      </c>
      <c r="AT45" s="9">
        <f>LOOKUP($AO45,Data!$A$6:$A$1806,Data!$F$6:$F$1806)</f>
        <v>0</v>
      </c>
      <c r="AU45" s="9">
        <f>LOOKUP($AO45,Data!$A$6:$A$1806,Data!$G$6:$G$1806)</f>
        <v>142</v>
      </c>
      <c r="AV45" s="9">
        <f>LOOKUP($AO45,Data!$A$6:$A$1806,Data!$H$6:$H$1806)</f>
        <v>10</v>
      </c>
      <c r="AW45" s="9">
        <f>LOOKUP($AO45,Data!$A$6:$A$1806,Data!$I$6:$I$1806)</f>
        <v>15</v>
      </c>
      <c r="AX45" s="9">
        <f>LOOKUP($AO45,Data!$A$6:$A$1806,Data!$J$6:$J$1806)</f>
        <v>-103</v>
      </c>
      <c r="AY45" s="9">
        <f>LOOKUP($AO45,Data!$A$6:$A$1806,Data!$K$6:$K$1806)</f>
        <v>7593.72</v>
      </c>
      <c r="AZ45" s="16">
        <f t="shared" si="19"/>
        <v>-20.80078125</v>
      </c>
      <c r="BA45" s="49" t="s">
        <v>110</v>
      </c>
      <c r="BB45" s="7">
        <f t="shared" si="12"/>
        <v>40098.101539351912</v>
      </c>
      <c r="BC45" s="14"/>
      <c r="BD45" s="14"/>
      <c r="BE45" s="14"/>
      <c r="BF45" s="14"/>
      <c r="BG45" s="14"/>
      <c r="BH45" s="14"/>
      <c r="BI45" s="14"/>
      <c r="BJ45" s="14"/>
      <c r="BK45" s="14"/>
      <c r="BL45" s="14"/>
      <c r="BM45" s="14"/>
      <c r="BN45" s="89"/>
      <c r="BO45" s="49" t="s">
        <v>110</v>
      </c>
      <c r="BP45" s="7">
        <f t="shared" si="13"/>
        <v>40098.101539351912</v>
      </c>
      <c r="BQ45" s="14"/>
      <c r="BR45" s="14"/>
      <c r="BS45" s="14"/>
      <c r="BT45" s="14"/>
      <c r="BU45" s="14"/>
      <c r="BV45" s="14"/>
      <c r="BW45" s="14"/>
      <c r="BX45" s="14"/>
      <c r="BY45" s="14"/>
      <c r="BZ45" s="14"/>
      <c r="CA45" s="14"/>
      <c r="CB45" s="89"/>
      <c r="CC45" s="49" t="s">
        <v>110</v>
      </c>
      <c r="CD45" s="7">
        <f t="shared" si="14"/>
        <v>40098.101539351912</v>
      </c>
      <c r="CE45" s="14"/>
      <c r="CF45" s="14"/>
      <c r="CG45" s="14"/>
      <c r="CH45" s="14"/>
      <c r="CI45" s="14"/>
      <c r="CJ45" s="14"/>
      <c r="CK45" s="14"/>
      <c r="CL45" s="14"/>
      <c r="CM45" s="14"/>
      <c r="CN45" s="14"/>
      <c r="CO45" s="14"/>
      <c r="CP45" s="89"/>
      <c r="CQ45" s="49" t="s">
        <v>110</v>
      </c>
      <c r="CR45" s="7">
        <f t="shared" si="15"/>
        <v>40098.101539351912</v>
      </c>
      <c r="CS45" s="14"/>
      <c r="CT45" s="14"/>
      <c r="CU45" s="14"/>
      <c r="CV45" s="14"/>
      <c r="CW45" s="14"/>
      <c r="CX45" s="14"/>
      <c r="CY45" s="14"/>
      <c r="CZ45" s="14"/>
      <c r="DA45" s="14"/>
      <c r="DB45" s="14"/>
      <c r="DC45" s="14"/>
      <c r="DD45" s="89"/>
      <c r="DE45" s="49" t="s">
        <v>110</v>
      </c>
      <c r="DF45" s="7">
        <f t="shared" si="16"/>
        <v>40098.101539351912</v>
      </c>
      <c r="DG45" s="14"/>
      <c r="DH45" s="14"/>
      <c r="DI45" s="14"/>
      <c r="DJ45" s="14"/>
      <c r="DK45" s="14"/>
      <c r="DL45" s="14"/>
      <c r="DM45" s="14"/>
      <c r="DN45" s="14"/>
      <c r="DO45" s="14"/>
      <c r="DP45" s="14"/>
      <c r="DQ45" s="14"/>
      <c r="DR45" s="89"/>
    </row>
    <row r="46" spans="1:122">
      <c r="A46" s="49" t="s">
        <v>88</v>
      </c>
      <c r="B46" s="7">
        <f t="shared" ref="B46:B77" si="20">B47-TIME(0,0,$B$1)</f>
        <v>40098.101562500058</v>
      </c>
      <c r="C46">
        <f>LOOKUP(B46,Data!$A$6:$A$1806,Data!B$6:B$1806)</f>
        <v>60.021999359130859</v>
      </c>
      <c r="D46" s="8">
        <f>LOOKUP(B46,Data!$A$6:$A$1806,Data!C$6:C$1806)</f>
        <v>3664.4951171875</v>
      </c>
      <c r="E46" s="1"/>
      <c r="F46" s="2"/>
      <c r="H46" s="16">
        <f t="shared" si="17"/>
        <v>-17.5994873046875</v>
      </c>
      <c r="I46" s="8">
        <f t="shared" si="9"/>
        <v>-16.162346687316891</v>
      </c>
      <c r="J46" s="8"/>
      <c r="K46" s="17"/>
      <c r="L46" s="8"/>
      <c r="M46" s="8"/>
      <c r="N46" s="8"/>
      <c r="O46" s="8"/>
      <c r="P46" s="8"/>
      <c r="Q46" s="8"/>
      <c r="Z46">
        <f t="shared" si="10"/>
        <v>0</v>
      </c>
      <c r="AC46" s="87" t="str">
        <f t="shared" si="18"/>
        <v>T-66 sec</v>
      </c>
      <c r="AD46" s="95"/>
      <c r="AE46" s="100"/>
      <c r="AF46" s="95"/>
      <c r="AG46" s="100"/>
      <c r="AH46" s="95"/>
      <c r="AI46" s="100"/>
      <c r="AJ46" s="95"/>
      <c r="AK46" s="100"/>
      <c r="AL46" s="14"/>
      <c r="AM46" s="89"/>
      <c r="AN46" s="49" t="s">
        <v>88</v>
      </c>
      <c r="AO46" s="7">
        <f t="shared" si="11"/>
        <v>40098.101562500058</v>
      </c>
      <c r="AP46" s="51">
        <f>LOOKUP($AO46,Data!$A$6:$A$1806,Data!$B$6:$B$1806)</f>
        <v>60.021999359130859</v>
      </c>
      <c r="AQ46" s="9">
        <f>LOOKUP($AO46,Data!$A$6:$A$1806,Data!$C$6:$C$1806)</f>
        <v>3664.4951171875</v>
      </c>
      <c r="AR46" s="9">
        <f>LOOKUP($AO46,Data!$A$6:$A$1806,Data!$D$6:$D$1806)</f>
        <v>350</v>
      </c>
      <c r="AS46" s="9">
        <f>IF($AS$1="+",LOOKUP($AO46,Data!$A$6:$A$1806,Data!$E$6:$E$1806)*-1,LOOKUP($AO46,Data!$A$6:$A$1806,Data!$E$6:$E$1806))</f>
        <v>-253.63186645507812</v>
      </c>
      <c r="AT46" s="9">
        <f>LOOKUP($AO46,Data!$A$6:$A$1806,Data!$F$6:$F$1806)</f>
        <v>0</v>
      </c>
      <c r="AU46" s="9">
        <f>LOOKUP($AO46,Data!$A$6:$A$1806,Data!$G$6:$G$1806)</f>
        <v>142.5</v>
      </c>
      <c r="AV46" s="9">
        <f>LOOKUP($AO46,Data!$A$6:$A$1806,Data!$H$6:$H$1806)</f>
        <v>10</v>
      </c>
      <c r="AW46" s="9">
        <f>LOOKUP($AO46,Data!$A$6:$A$1806,Data!$I$6:$I$1806)</f>
        <v>15</v>
      </c>
      <c r="AX46" s="9">
        <f>LOOKUP($AO46,Data!$A$6:$A$1806,Data!$J$6:$J$1806)</f>
        <v>-103</v>
      </c>
      <c r="AY46" s="9">
        <f>LOOKUP($AO46,Data!$A$6:$A$1806,Data!$K$6:$K$1806)</f>
        <v>7594.05</v>
      </c>
      <c r="AZ46" s="16">
        <f t="shared" si="19"/>
        <v>-17.5994873046875</v>
      </c>
      <c r="BA46" s="49" t="s">
        <v>88</v>
      </c>
      <c r="BB46" s="7">
        <f t="shared" si="12"/>
        <v>40098.101562500058</v>
      </c>
      <c r="BC46" s="14"/>
      <c r="BD46" s="14"/>
      <c r="BE46" s="14"/>
      <c r="BF46" s="14"/>
      <c r="BG46" s="14"/>
      <c r="BH46" s="14"/>
      <c r="BI46" s="14"/>
      <c r="BJ46" s="14"/>
      <c r="BK46" s="14"/>
      <c r="BL46" s="14"/>
      <c r="BM46" s="14"/>
      <c r="BN46" s="89"/>
      <c r="BO46" s="49" t="s">
        <v>88</v>
      </c>
      <c r="BP46" s="7">
        <f t="shared" si="13"/>
        <v>40098.101562500058</v>
      </c>
      <c r="BQ46" s="14"/>
      <c r="BR46" s="14"/>
      <c r="BS46" s="14"/>
      <c r="BT46" s="14"/>
      <c r="BU46" s="14"/>
      <c r="BV46" s="14"/>
      <c r="BW46" s="14"/>
      <c r="BX46" s="14"/>
      <c r="BY46" s="14"/>
      <c r="BZ46" s="14"/>
      <c r="CA46" s="14"/>
      <c r="CB46" s="89"/>
      <c r="CC46" s="49" t="s">
        <v>88</v>
      </c>
      <c r="CD46" s="7">
        <f t="shared" si="14"/>
        <v>40098.101562500058</v>
      </c>
      <c r="CE46" s="14"/>
      <c r="CF46" s="14"/>
      <c r="CG46" s="14"/>
      <c r="CH46" s="14"/>
      <c r="CI46" s="14"/>
      <c r="CJ46" s="14"/>
      <c r="CK46" s="14"/>
      <c r="CL46" s="14"/>
      <c r="CM46" s="14"/>
      <c r="CN46" s="14"/>
      <c r="CO46" s="14"/>
      <c r="CP46" s="89"/>
      <c r="CQ46" s="49" t="s">
        <v>88</v>
      </c>
      <c r="CR46" s="7">
        <f t="shared" si="15"/>
        <v>40098.101562500058</v>
      </c>
      <c r="CS46" s="14"/>
      <c r="CT46" s="14"/>
      <c r="CU46" s="14"/>
      <c r="CV46" s="14"/>
      <c r="CW46" s="14"/>
      <c r="CX46" s="14"/>
      <c r="CY46" s="14"/>
      <c r="CZ46" s="14"/>
      <c r="DA46" s="14"/>
      <c r="DB46" s="14"/>
      <c r="DC46" s="14"/>
      <c r="DD46" s="89"/>
      <c r="DE46" s="49" t="s">
        <v>88</v>
      </c>
      <c r="DF46" s="7">
        <f t="shared" si="16"/>
        <v>40098.101562500058</v>
      </c>
      <c r="DG46" s="14"/>
      <c r="DH46" s="14"/>
      <c r="DI46" s="14"/>
      <c r="DJ46" s="14"/>
      <c r="DK46" s="14"/>
      <c r="DL46" s="14"/>
      <c r="DM46" s="14"/>
      <c r="DN46" s="14"/>
      <c r="DO46" s="14"/>
      <c r="DP46" s="14"/>
      <c r="DQ46" s="14"/>
      <c r="DR46" s="89"/>
    </row>
    <row r="47" spans="1:122">
      <c r="A47" s="3" t="s">
        <v>87</v>
      </c>
      <c r="B47" s="7">
        <f t="shared" si="20"/>
        <v>40098.101585648204</v>
      </c>
      <c r="C47">
        <f>LOOKUP(B47,Data!$A$6:$A$1806,Data!B$6:B$1806)</f>
        <v>60.021999359130859</v>
      </c>
      <c r="D47" s="8">
        <f>LOOKUP(B47,Data!$A$6:$A$1806,Data!C$6:C$1806)</f>
        <v>3664.4951171875</v>
      </c>
      <c r="E47" s="1"/>
      <c r="F47" s="2"/>
      <c r="H47" s="16">
        <f t="shared" si="17"/>
        <v>-17.5994873046875</v>
      </c>
      <c r="I47" s="8">
        <f t="shared" si="9"/>
        <v>-16.665345903396606</v>
      </c>
      <c r="J47" s="8"/>
      <c r="K47" s="17"/>
      <c r="L47" s="8"/>
      <c r="M47" s="8"/>
      <c r="N47" s="8"/>
      <c r="O47" s="8"/>
      <c r="P47" s="8"/>
      <c r="Q47" s="8"/>
      <c r="Z47">
        <f t="shared" si="10"/>
        <v>0</v>
      </c>
      <c r="AC47" s="87" t="str">
        <f t="shared" si="18"/>
        <v>T-64 sec</v>
      </c>
      <c r="AD47" s="95"/>
      <c r="AE47" s="100"/>
      <c r="AF47" s="95"/>
      <c r="AG47" s="100"/>
      <c r="AH47" s="95"/>
      <c r="AI47" s="100"/>
      <c r="AJ47" s="95"/>
      <c r="AK47" s="100"/>
      <c r="AL47" s="14"/>
      <c r="AM47" s="89"/>
      <c r="AN47" s="3" t="s">
        <v>87</v>
      </c>
      <c r="AO47" s="7">
        <f t="shared" si="11"/>
        <v>40098.101585648204</v>
      </c>
      <c r="AP47" s="51">
        <f>LOOKUP($AO47,Data!$A$6:$A$1806,Data!$B$6:$B$1806)</f>
        <v>60.021999359130859</v>
      </c>
      <c r="AQ47" s="9">
        <f>LOOKUP($AO47,Data!$A$6:$A$1806,Data!$C$6:$C$1806)</f>
        <v>3664.4951171875</v>
      </c>
      <c r="AR47" s="9">
        <f>LOOKUP($AO47,Data!$A$6:$A$1806,Data!$D$6:$D$1806)</f>
        <v>350</v>
      </c>
      <c r="AS47" s="9">
        <f>IF($AS$1="+",LOOKUP($AO47,Data!$A$6:$A$1806,Data!$E$6:$E$1806)*-1,LOOKUP($AO47,Data!$A$6:$A$1806,Data!$E$6:$E$1806))</f>
        <v>-253.63186645507812</v>
      </c>
      <c r="AT47" s="9">
        <f>LOOKUP($AO47,Data!$A$6:$A$1806,Data!$F$6:$F$1806)</f>
        <v>0</v>
      </c>
      <c r="AU47" s="9">
        <f>LOOKUP($AO47,Data!$A$6:$A$1806,Data!$G$6:$G$1806)</f>
        <v>142.5</v>
      </c>
      <c r="AV47" s="9">
        <f>LOOKUP($AO47,Data!$A$6:$A$1806,Data!$H$6:$H$1806)</f>
        <v>10</v>
      </c>
      <c r="AW47" s="9">
        <f>LOOKUP($AO47,Data!$A$6:$A$1806,Data!$I$6:$I$1806)</f>
        <v>15</v>
      </c>
      <c r="AX47" s="9">
        <f>LOOKUP($AO47,Data!$A$6:$A$1806,Data!$J$6:$J$1806)</f>
        <v>-103</v>
      </c>
      <c r="AY47" s="9">
        <f>LOOKUP($AO47,Data!$A$6:$A$1806,Data!$K$6:$K$1806)</f>
        <v>7594.05</v>
      </c>
      <c r="AZ47" s="16">
        <f t="shared" si="19"/>
        <v>-17.5994873046875</v>
      </c>
      <c r="BA47" s="3" t="s">
        <v>87</v>
      </c>
      <c r="BB47" s="7">
        <f t="shared" si="12"/>
        <v>40098.101585648204</v>
      </c>
      <c r="BC47" s="14"/>
      <c r="BD47" s="14"/>
      <c r="BE47" s="14"/>
      <c r="BF47" s="14"/>
      <c r="BG47" s="14"/>
      <c r="BH47" s="14"/>
      <c r="BI47" s="14"/>
      <c r="BJ47" s="14"/>
      <c r="BK47" s="14"/>
      <c r="BL47" s="14"/>
      <c r="BM47" s="14"/>
      <c r="BN47" s="89"/>
      <c r="BO47" s="3" t="s">
        <v>87</v>
      </c>
      <c r="BP47" s="7">
        <f t="shared" si="13"/>
        <v>40098.101585648204</v>
      </c>
      <c r="BQ47" s="14"/>
      <c r="BR47" s="14"/>
      <c r="BS47" s="14"/>
      <c r="BT47" s="14"/>
      <c r="BU47" s="14"/>
      <c r="BV47" s="14"/>
      <c r="BW47" s="14"/>
      <c r="BX47" s="14"/>
      <c r="BY47" s="14"/>
      <c r="BZ47" s="14"/>
      <c r="CA47" s="14"/>
      <c r="CB47" s="89"/>
      <c r="CC47" s="3" t="s">
        <v>87</v>
      </c>
      <c r="CD47" s="7">
        <f t="shared" si="14"/>
        <v>40098.101585648204</v>
      </c>
      <c r="CE47" s="14"/>
      <c r="CF47" s="14"/>
      <c r="CG47" s="14"/>
      <c r="CH47" s="14"/>
      <c r="CI47" s="14"/>
      <c r="CJ47" s="14"/>
      <c r="CK47" s="14"/>
      <c r="CL47" s="14"/>
      <c r="CM47" s="14"/>
      <c r="CN47" s="14"/>
      <c r="CO47" s="14"/>
      <c r="CP47" s="89"/>
      <c r="CQ47" s="3" t="s">
        <v>87</v>
      </c>
      <c r="CR47" s="7">
        <f t="shared" si="15"/>
        <v>40098.101585648204</v>
      </c>
      <c r="CS47" s="14"/>
      <c r="CT47" s="14"/>
      <c r="CU47" s="14"/>
      <c r="CV47" s="14"/>
      <c r="CW47" s="14"/>
      <c r="CX47" s="14"/>
      <c r="CY47" s="14"/>
      <c r="CZ47" s="14"/>
      <c r="DA47" s="14"/>
      <c r="DB47" s="14"/>
      <c r="DC47" s="14"/>
      <c r="DD47" s="89"/>
      <c r="DE47" s="3" t="s">
        <v>87</v>
      </c>
      <c r="DF47" s="7">
        <f t="shared" si="16"/>
        <v>40098.101585648204</v>
      </c>
      <c r="DG47" s="14"/>
      <c r="DH47" s="14"/>
      <c r="DI47" s="14"/>
      <c r="DJ47" s="14"/>
      <c r="DK47" s="14"/>
      <c r="DL47" s="14"/>
      <c r="DM47" s="14"/>
      <c r="DN47" s="14"/>
      <c r="DO47" s="14"/>
      <c r="DP47" s="14"/>
      <c r="DQ47" s="14"/>
      <c r="DR47" s="89"/>
    </row>
    <row r="48" spans="1:122">
      <c r="A48" s="3" t="s">
        <v>86</v>
      </c>
      <c r="B48" s="7">
        <f t="shared" si="20"/>
        <v>40098.101608796351</v>
      </c>
      <c r="C48">
        <f>LOOKUP(B48,Data!$A$6:$A$1806,Data!B$6:B$1806)</f>
        <v>60.016998291015625</v>
      </c>
      <c r="D48" s="8">
        <f>LOOKUP(B48,Data!$A$6:$A$1806,Data!C$6:C$1806)</f>
        <v>3666.061767578125</v>
      </c>
      <c r="H48" s="16">
        <f t="shared" si="17"/>
        <v>-13.5986328125</v>
      </c>
      <c r="I48" s="8">
        <f t="shared" si="9"/>
        <v>-15.591996321582794</v>
      </c>
      <c r="J48" s="8"/>
      <c r="K48" s="8"/>
      <c r="L48" s="8"/>
      <c r="M48" s="8"/>
      <c r="N48" s="8"/>
      <c r="O48" s="8"/>
      <c r="P48" s="8"/>
      <c r="Q48" s="8"/>
      <c r="Z48">
        <f t="shared" si="10"/>
        <v>0</v>
      </c>
      <c r="AC48" s="87" t="str">
        <f t="shared" si="18"/>
        <v>T-62 sec</v>
      </c>
      <c r="AD48" s="95"/>
      <c r="AE48" s="100"/>
      <c r="AF48" s="95"/>
      <c r="AG48" s="100"/>
      <c r="AH48" s="95"/>
      <c r="AI48" s="100"/>
      <c r="AJ48" s="95"/>
      <c r="AK48" s="100"/>
      <c r="AL48" s="14"/>
      <c r="AM48" s="89"/>
      <c r="AN48" s="3" t="s">
        <v>86</v>
      </c>
      <c r="AO48" s="7">
        <f t="shared" si="11"/>
        <v>40098.101608796351</v>
      </c>
      <c r="AP48" s="51">
        <f>LOOKUP($AO48,Data!$A$6:$A$1806,Data!$B$6:$B$1806)</f>
        <v>60.016998291015625</v>
      </c>
      <c r="AQ48" s="9">
        <f>LOOKUP($AO48,Data!$A$6:$A$1806,Data!$C$6:$C$1806)</f>
        <v>3666.061767578125</v>
      </c>
      <c r="AR48" s="9">
        <f>LOOKUP($AO48,Data!$A$6:$A$1806,Data!$D$6:$D$1806)</f>
        <v>350</v>
      </c>
      <c r="AS48" s="9">
        <f>IF($AS$1="+",LOOKUP($AO48,Data!$A$6:$A$1806,Data!$E$6:$E$1806)*-1,LOOKUP($AO48,Data!$A$6:$A$1806,Data!$E$6:$E$1806))</f>
        <v>-253.63186645507812</v>
      </c>
      <c r="AT48" s="9">
        <f>LOOKUP($AO48,Data!$A$6:$A$1806,Data!$F$6:$F$1806)</f>
        <v>0</v>
      </c>
      <c r="AU48" s="9">
        <f>LOOKUP($AO48,Data!$A$6:$A$1806,Data!$G$6:$G$1806)</f>
        <v>143</v>
      </c>
      <c r="AV48" s="9">
        <f>LOOKUP($AO48,Data!$A$6:$A$1806,Data!$H$6:$H$1806)</f>
        <v>10</v>
      </c>
      <c r="AW48" s="9">
        <f>LOOKUP($AO48,Data!$A$6:$A$1806,Data!$I$6:$I$1806)</f>
        <v>15</v>
      </c>
      <c r="AX48" s="9">
        <f>LOOKUP($AO48,Data!$A$6:$A$1806,Data!$J$6:$J$1806)</f>
        <v>-103</v>
      </c>
      <c r="AY48" s="9">
        <f>LOOKUP($AO48,Data!$A$6:$A$1806,Data!$K$6:$K$1806)</f>
        <v>7594.38</v>
      </c>
      <c r="AZ48" s="16">
        <f t="shared" si="19"/>
        <v>-13.5986328125</v>
      </c>
      <c r="BA48" s="3" t="s">
        <v>86</v>
      </c>
      <c r="BB48" s="7">
        <f t="shared" si="12"/>
        <v>40098.101608796351</v>
      </c>
      <c r="BC48" s="14"/>
      <c r="BD48" s="14"/>
      <c r="BE48" s="14"/>
      <c r="BF48" s="14"/>
      <c r="BG48" s="14"/>
      <c r="BH48" s="14"/>
      <c r="BI48" s="14"/>
      <c r="BJ48" s="14"/>
      <c r="BK48" s="14"/>
      <c r="BL48" s="14"/>
      <c r="BM48" s="14"/>
      <c r="BN48" s="89"/>
      <c r="BO48" s="3" t="s">
        <v>86</v>
      </c>
      <c r="BP48" s="7">
        <f t="shared" si="13"/>
        <v>40098.101608796351</v>
      </c>
      <c r="BQ48" s="14"/>
      <c r="BR48" s="14"/>
      <c r="BS48" s="14"/>
      <c r="BT48" s="14"/>
      <c r="BU48" s="14"/>
      <c r="BV48" s="14"/>
      <c r="BW48" s="14"/>
      <c r="BX48" s="14"/>
      <c r="BY48" s="14"/>
      <c r="BZ48" s="14"/>
      <c r="CA48" s="14"/>
      <c r="CB48" s="89"/>
      <c r="CC48" s="3" t="s">
        <v>86</v>
      </c>
      <c r="CD48" s="7">
        <f t="shared" si="14"/>
        <v>40098.101608796351</v>
      </c>
      <c r="CE48" s="14"/>
      <c r="CF48" s="14"/>
      <c r="CG48" s="14"/>
      <c r="CH48" s="14"/>
      <c r="CI48" s="14"/>
      <c r="CJ48" s="14"/>
      <c r="CK48" s="14"/>
      <c r="CL48" s="14"/>
      <c r="CM48" s="14"/>
      <c r="CN48" s="14"/>
      <c r="CO48" s="14"/>
      <c r="CP48" s="89"/>
      <c r="CQ48" s="3" t="s">
        <v>86</v>
      </c>
      <c r="CR48" s="7">
        <f t="shared" si="15"/>
        <v>40098.101608796351</v>
      </c>
      <c r="CS48" s="14"/>
      <c r="CT48" s="14"/>
      <c r="CU48" s="14"/>
      <c r="CV48" s="14"/>
      <c r="CW48" s="14"/>
      <c r="CX48" s="14"/>
      <c r="CY48" s="14"/>
      <c r="CZ48" s="14"/>
      <c r="DA48" s="14"/>
      <c r="DB48" s="14"/>
      <c r="DC48" s="14"/>
      <c r="DD48" s="89"/>
      <c r="DE48" s="3" t="s">
        <v>86</v>
      </c>
      <c r="DF48" s="7">
        <f t="shared" si="16"/>
        <v>40098.101608796351</v>
      </c>
      <c r="DG48" s="14"/>
      <c r="DH48" s="14"/>
      <c r="DI48" s="14"/>
      <c r="DJ48" s="14"/>
      <c r="DK48" s="14"/>
      <c r="DL48" s="14"/>
      <c r="DM48" s="14"/>
      <c r="DN48" s="14"/>
      <c r="DO48" s="14"/>
      <c r="DP48" s="14"/>
      <c r="DQ48" s="14"/>
      <c r="DR48" s="89"/>
    </row>
    <row r="49" spans="1:122">
      <c r="A49" s="3" t="s">
        <v>11</v>
      </c>
      <c r="B49" s="7">
        <f t="shared" si="20"/>
        <v>40098.101631944497</v>
      </c>
      <c r="C49">
        <f>LOOKUP(B49,Data!$A$6:$A$1806,Data!B$6:B$1806)</f>
        <v>60.019001007080078</v>
      </c>
      <c r="D49" s="8">
        <f>LOOKUP(B49,Data!$A$6:$A$1806,Data!C$6:C$1806)</f>
        <v>3666.787353515625</v>
      </c>
      <c r="H49" s="16">
        <f t="shared" si="17"/>
        <v>-15.2008056640625</v>
      </c>
      <c r="I49" s="8">
        <f t="shared" si="9"/>
        <v>-15.455079591450691</v>
      </c>
      <c r="J49" s="8"/>
      <c r="K49" s="8"/>
      <c r="L49" s="16">
        <f t="shared" ref="L49:L78" si="21">(D$78-D$49-I$78+I$49)/29</f>
        <v>-0.30971686556440797</v>
      </c>
      <c r="M49" s="8">
        <f>M50-L49-(I50-I49)</f>
        <v>3666.7873535156268</v>
      </c>
      <c r="N49" s="8"/>
      <c r="O49" s="8"/>
      <c r="P49" s="8"/>
      <c r="Q49" s="8"/>
      <c r="Z49">
        <f t="shared" si="10"/>
        <v>0</v>
      </c>
      <c r="AC49" s="87" t="str">
        <f t="shared" si="18"/>
        <v>T-60 sec</v>
      </c>
      <c r="AD49" s="95"/>
      <c r="AE49" s="100"/>
      <c r="AF49" s="95"/>
      <c r="AG49" s="100"/>
      <c r="AH49" s="95"/>
      <c r="AI49" s="100"/>
      <c r="AJ49" s="95"/>
      <c r="AK49" s="100"/>
      <c r="AL49" s="14"/>
      <c r="AM49" s="89"/>
      <c r="AN49" s="3" t="s">
        <v>11</v>
      </c>
      <c r="AO49" s="7">
        <f t="shared" si="11"/>
        <v>40098.101631944497</v>
      </c>
      <c r="AP49" s="51">
        <f>LOOKUP($AO49,Data!$A$6:$A$1806,Data!$B$6:$B$1806)</f>
        <v>60.019001007080078</v>
      </c>
      <c r="AQ49" s="9">
        <f>LOOKUP($AO49,Data!$A$6:$A$1806,Data!$C$6:$C$1806)</f>
        <v>3666.787353515625</v>
      </c>
      <c r="AR49" s="9">
        <f>LOOKUP($AO49,Data!$A$6:$A$1806,Data!$D$6:$D$1806)</f>
        <v>350</v>
      </c>
      <c r="AS49" s="9">
        <f>IF($AS$1="+",LOOKUP($AO49,Data!$A$6:$A$1806,Data!$E$6:$E$1806)*-1,LOOKUP($AO49,Data!$A$6:$A$1806,Data!$E$6:$E$1806))</f>
        <v>-253.63186645507812</v>
      </c>
      <c r="AT49" s="9">
        <f>LOOKUP($AO49,Data!$A$6:$A$1806,Data!$F$6:$F$1806)</f>
        <v>0</v>
      </c>
      <c r="AU49" s="9">
        <f>LOOKUP($AO49,Data!$A$6:$A$1806,Data!$G$6:$G$1806)</f>
        <v>143.5</v>
      </c>
      <c r="AV49" s="9">
        <f>LOOKUP($AO49,Data!$A$6:$A$1806,Data!$H$6:$H$1806)</f>
        <v>10</v>
      </c>
      <c r="AW49" s="9">
        <f>LOOKUP($AO49,Data!$A$6:$A$1806,Data!$I$6:$I$1806)</f>
        <v>15</v>
      </c>
      <c r="AX49" s="9">
        <f>LOOKUP($AO49,Data!$A$6:$A$1806,Data!$J$6:$J$1806)</f>
        <v>-103</v>
      </c>
      <c r="AY49" s="9">
        <f>LOOKUP($AO49,Data!$A$6:$A$1806,Data!$K$6:$K$1806)</f>
        <v>7594.71</v>
      </c>
      <c r="AZ49" s="16">
        <f t="shared" si="19"/>
        <v>-15.2008056640625</v>
      </c>
      <c r="BA49" s="3" t="s">
        <v>11</v>
      </c>
      <c r="BB49" s="7">
        <f t="shared" si="12"/>
        <v>40098.101631944497</v>
      </c>
      <c r="BC49" s="14"/>
      <c r="BD49" s="14"/>
      <c r="BE49" s="14"/>
      <c r="BF49" s="14"/>
      <c r="BG49" s="14"/>
      <c r="BH49" s="14"/>
      <c r="BI49" s="14"/>
      <c r="BJ49" s="14"/>
      <c r="BK49" s="14"/>
      <c r="BL49" s="14"/>
      <c r="BM49" s="14"/>
      <c r="BN49" s="89"/>
      <c r="BO49" s="3" t="s">
        <v>11</v>
      </c>
      <c r="BP49" s="7">
        <f t="shared" si="13"/>
        <v>40098.101631944497</v>
      </c>
      <c r="BQ49" s="14"/>
      <c r="BR49" s="14"/>
      <c r="BS49" s="14"/>
      <c r="BT49" s="14"/>
      <c r="BU49" s="14"/>
      <c r="BV49" s="14"/>
      <c r="BW49" s="14"/>
      <c r="BX49" s="14"/>
      <c r="BY49" s="14"/>
      <c r="BZ49" s="14"/>
      <c r="CA49" s="14"/>
      <c r="CB49" s="89"/>
      <c r="CC49" s="3" t="s">
        <v>11</v>
      </c>
      <c r="CD49" s="7">
        <f t="shared" si="14"/>
        <v>40098.101631944497</v>
      </c>
      <c r="CE49" s="14"/>
      <c r="CF49" s="14"/>
      <c r="CG49" s="14"/>
      <c r="CH49" s="14"/>
      <c r="CI49" s="14"/>
      <c r="CJ49" s="14"/>
      <c r="CK49" s="14"/>
      <c r="CL49" s="14"/>
      <c r="CM49" s="14"/>
      <c r="CN49" s="14"/>
      <c r="CO49" s="14"/>
      <c r="CP49" s="89"/>
      <c r="CQ49" s="3" t="s">
        <v>11</v>
      </c>
      <c r="CR49" s="7">
        <f t="shared" si="15"/>
        <v>40098.101631944497</v>
      </c>
      <c r="CS49" s="14"/>
      <c r="CT49" s="14"/>
      <c r="CU49" s="14"/>
      <c r="CV49" s="14"/>
      <c r="CW49" s="14"/>
      <c r="CX49" s="14"/>
      <c r="CY49" s="14"/>
      <c r="CZ49" s="14"/>
      <c r="DA49" s="14"/>
      <c r="DB49" s="14"/>
      <c r="DC49" s="14"/>
      <c r="DD49" s="89"/>
      <c r="DE49" s="3" t="s">
        <v>11</v>
      </c>
      <c r="DF49" s="7">
        <f t="shared" si="16"/>
        <v>40098.101631944497</v>
      </c>
      <c r="DG49" s="14"/>
      <c r="DH49" s="14"/>
      <c r="DI49" s="14"/>
      <c r="DJ49" s="14"/>
      <c r="DK49" s="14"/>
      <c r="DL49" s="14"/>
      <c r="DM49" s="14"/>
      <c r="DN49" s="14"/>
      <c r="DO49" s="14"/>
      <c r="DP49" s="14"/>
      <c r="DQ49" s="14"/>
      <c r="DR49" s="89"/>
    </row>
    <row r="50" spans="1:122">
      <c r="A50" s="3" t="s">
        <v>12</v>
      </c>
      <c r="B50" s="7">
        <f t="shared" si="20"/>
        <v>40098.101655092643</v>
      </c>
      <c r="C50">
        <f>LOOKUP(B50,Data!$A$6:$A$1806,Data!B$6:B$1806)</f>
        <v>60.019001007080078</v>
      </c>
      <c r="D50" s="8">
        <f>LOOKUP(B50,Data!$A$6:$A$1806,Data!C$6:C$1806)</f>
        <v>3666.787353515625</v>
      </c>
      <c r="H50" s="16">
        <f t="shared" si="17"/>
        <v>-15.2008056640625</v>
      </c>
      <c r="I50" s="8">
        <f t="shared" si="9"/>
        <v>-15.366083716864825</v>
      </c>
      <c r="J50" s="8"/>
      <c r="K50" s="8"/>
      <c r="L50" s="16">
        <f t="shared" si="21"/>
        <v>-0.30971686556440797</v>
      </c>
      <c r="M50" s="8">
        <f t="shared" ref="M50:M77" si="22">M51-L50-(I51-I50)</f>
        <v>3666.5666325246484</v>
      </c>
      <c r="N50" s="8"/>
      <c r="O50" s="8"/>
      <c r="P50" s="8"/>
      <c r="Q50" s="8"/>
      <c r="Z50">
        <f t="shared" si="10"/>
        <v>0</v>
      </c>
      <c r="AC50" s="87" t="str">
        <f t="shared" si="18"/>
        <v>T-58 sec</v>
      </c>
      <c r="AD50" s="95"/>
      <c r="AE50" s="100"/>
      <c r="AF50" s="95"/>
      <c r="AG50" s="100"/>
      <c r="AH50" s="95"/>
      <c r="AI50" s="100"/>
      <c r="AJ50" s="95"/>
      <c r="AK50" s="100"/>
      <c r="AL50" s="14"/>
      <c r="AM50" s="89"/>
      <c r="AN50" s="3" t="s">
        <v>12</v>
      </c>
      <c r="AO50" s="7">
        <f t="shared" si="11"/>
        <v>40098.101655092643</v>
      </c>
      <c r="AP50" s="51">
        <f>LOOKUP($AO50,Data!$A$6:$A$1806,Data!$B$6:$B$1806)</f>
        <v>60.019001007080078</v>
      </c>
      <c r="AQ50" s="9">
        <f>LOOKUP($AO50,Data!$A$6:$A$1806,Data!$C$6:$C$1806)</f>
        <v>3666.787353515625</v>
      </c>
      <c r="AR50" s="9">
        <f>LOOKUP($AO50,Data!$A$6:$A$1806,Data!$D$6:$D$1806)</f>
        <v>350</v>
      </c>
      <c r="AS50" s="9">
        <f>IF($AS$1="+",LOOKUP($AO50,Data!$A$6:$A$1806,Data!$E$6:$E$1806)*-1,LOOKUP($AO50,Data!$A$6:$A$1806,Data!$E$6:$E$1806))</f>
        <v>-253.63186645507812</v>
      </c>
      <c r="AT50" s="9">
        <f>LOOKUP($AO50,Data!$A$6:$A$1806,Data!$F$6:$F$1806)</f>
        <v>0</v>
      </c>
      <c r="AU50" s="9">
        <f>LOOKUP($AO50,Data!$A$6:$A$1806,Data!$G$6:$G$1806)</f>
        <v>143.5</v>
      </c>
      <c r="AV50" s="9">
        <f>LOOKUP($AO50,Data!$A$6:$A$1806,Data!$H$6:$H$1806)</f>
        <v>10</v>
      </c>
      <c r="AW50" s="9">
        <f>LOOKUP($AO50,Data!$A$6:$A$1806,Data!$I$6:$I$1806)</f>
        <v>15</v>
      </c>
      <c r="AX50" s="9">
        <f>LOOKUP($AO50,Data!$A$6:$A$1806,Data!$J$6:$J$1806)</f>
        <v>-103</v>
      </c>
      <c r="AY50" s="9">
        <f>LOOKUP($AO50,Data!$A$6:$A$1806,Data!$K$6:$K$1806)</f>
        <v>7594.71</v>
      </c>
      <c r="AZ50" s="16">
        <f t="shared" si="19"/>
        <v>-15.2008056640625</v>
      </c>
      <c r="BA50" s="3" t="s">
        <v>12</v>
      </c>
      <c r="BB50" s="7">
        <f t="shared" si="12"/>
        <v>40098.101655092643</v>
      </c>
      <c r="BC50" s="14"/>
      <c r="BD50" s="14"/>
      <c r="BE50" s="14"/>
      <c r="BF50" s="14"/>
      <c r="BG50" s="14"/>
      <c r="BH50" s="14"/>
      <c r="BI50" s="14"/>
      <c r="BJ50" s="14"/>
      <c r="BK50" s="14"/>
      <c r="BL50" s="14"/>
      <c r="BM50" s="14"/>
      <c r="BN50" s="89"/>
      <c r="BO50" s="3" t="s">
        <v>12</v>
      </c>
      <c r="BP50" s="7">
        <f t="shared" si="13"/>
        <v>40098.101655092643</v>
      </c>
      <c r="BQ50" s="14"/>
      <c r="BR50" s="14"/>
      <c r="BS50" s="14"/>
      <c r="BT50" s="14"/>
      <c r="BU50" s="14"/>
      <c r="BV50" s="14"/>
      <c r="BW50" s="14"/>
      <c r="BX50" s="14"/>
      <c r="BY50" s="14"/>
      <c r="BZ50" s="14"/>
      <c r="CA50" s="14"/>
      <c r="CB50" s="89"/>
      <c r="CC50" s="3" t="s">
        <v>12</v>
      </c>
      <c r="CD50" s="7">
        <f t="shared" si="14"/>
        <v>40098.101655092643</v>
      </c>
      <c r="CE50" s="14"/>
      <c r="CF50" s="14"/>
      <c r="CG50" s="14"/>
      <c r="CH50" s="14"/>
      <c r="CI50" s="14"/>
      <c r="CJ50" s="14"/>
      <c r="CK50" s="14"/>
      <c r="CL50" s="14"/>
      <c r="CM50" s="14"/>
      <c r="CN50" s="14"/>
      <c r="CO50" s="14"/>
      <c r="CP50" s="89"/>
      <c r="CQ50" s="3" t="s">
        <v>12</v>
      </c>
      <c r="CR50" s="7">
        <f t="shared" si="15"/>
        <v>40098.101655092643</v>
      </c>
      <c r="CS50" s="14"/>
      <c r="CT50" s="14"/>
      <c r="CU50" s="14"/>
      <c r="CV50" s="14"/>
      <c r="CW50" s="14"/>
      <c r="CX50" s="14"/>
      <c r="CY50" s="14"/>
      <c r="CZ50" s="14"/>
      <c r="DA50" s="14"/>
      <c r="DB50" s="14"/>
      <c r="DC50" s="14"/>
      <c r="DD50" s="89"/>
      <c r="DE50" s="3" t="s">
        <v>12</v>
      </c>
      <c r="DF50" s="7">
        <f t="shared" si="16"/>
        <v>40098.101655092643</v>
      </c>
      <c r="DG50" s="14"/>
      <c r="DH50" s="14"/>
      <c r="DI50" s="14"/>
      <c r="DJ50" s="14"/>
      <c r="DK50" s="14"/>
      <c r="DL50" s="14"/>
      <c r="DM50" s="14"/>
      <c r="DN50" s="14"/>
      <c r="DO50" s="14"/>
      <c r="DP50" s="14"/>
      <c r="DQ50" s="14"/>
      <c r="DR50" s="89"/>
    </row>
    <row r="51" spans="1:122">
      <c r="A51" s="3" t="s">
        <v>13</v>
      </c>
      <c r="B51" s="7">
        <f t="shared" si="20"/>
        <v>40098.10167824079</v>
      </c>
      <c r="C51">
        <f>LOOKUP(B51,Data!$A$6:$A$1806,Data!B$6:B$1806)</f>
        <v>60.019001007080078</v>
      </c>
      <c r="D51" s="8">
        <f>LOOKUP(B51,Data!$A$6:$A$1806,Data!C$6:C$1806)</f>
        <v>3670.45361328125</v>
      </c>
      <c r="H51" s="16">
        <f t="shared" si="17"/>
        <v>-15.2008056640625</v>
      </c>
      <c r="I51" s="8">
        <f t="shared" si="9"/>
        <v>-15.308236398384011</v>
      </c>
      <c r="J51" s="8"/>
      <c r="K51" s="8"/>
      <c r="L51" s="16">
        <f t="shared" si="21"/>
        <v>-0.30971686556440797</v>
      </c>
      <c r="M51" s="8">
        <f t="shared" si="22"/>
        <v>3666.3147629775649</v>
      </c>
      <c r="N51" s="8"/>
      <c r="O51" s="8"/>
      <c r="P51" s="8"/>
      <c r="Q51" s="8"/>
      <c r="Z51">
        <f t="shared" si="10"/>
        <v>0</v>
      </c>
      <c r="AC51" s="87" t="str">
        <f t="shared" si="18"/>
        <v>T-56 sec</v>
      </c>
      <c r="AD51" s="95"/>
      <c r="AE51" s="100"/>
      <c r="AF51" s="95"/>
      <c r="AG51" s="100"/>
      <c r="AH51" s="95"/>
      <c r="AI51" s="100"/>
      <c r="AJ51" s="95"/>
      <c r="AK51" s="100"/>
      <c r="AL51" s="14"/>
      <c r="AM51" s="89"/>
      <c r="AN51" s="3" t="s">
        <v>13</v>
      </c>
      <c r="AO51" s="7">
        <f t="shared" si="11"/>
        <v>40098.10167824079</v>
      </c>
      <c r="AP51" s="51">
        <f>LOOKUP($AO51,Data!$A$6:$A$1806,Data!$B$6:$B$1806)</f>
        <v>60.019001007080078</v>
      </c>
      <c r="AQ51" s="9">
        <f>LOOKUP($AO51,Data!$A$6:$A$1806,Data!$C$6:$C$1806)</f>
        <v>3670.45361328125</v>
      </c>
      <c r="AR51" s="9">
        <f>LOOKUP($AO51,Data!$A$6:$A$1806,Data!$D$6:$D$1806)</f>
        <v>350</v>
      </c>
      <c r="AS51" s="9">
        <f>IF($AS$1="+",LOOKUP($AO51,Data!$A$6:$A$1806,Data!$E$6:$E$1806)*-1,LOOKUP($AO51,Data!$A$6:$A$1806,Data!$E$6:$E$1806))</f>
        <v>-246.95730590820312</v>
      </c>
      <c r="AT51" s="9">
        <f>LOOKUP($AO51,Data!$A$6:$A$1806,Data!$F$6:$F$1806)</f>
        <v>0</v>
      </c>
      <c r="AU51" s="9">
        <f>LOOKUP($AO51,Data!$A$6:$A$1806,Data!$G$6:$G$1806)</f>
        <v>144</v>
      </c>
      <c r="AV51" s="9">
        <f>LOOKUP($AO51,Data!$A$6:$A$1806,Data!$H$6:$H$1806)</f>
        <v>10</v>
      </c>
      <c r="AW51" s="9">
        <f>LOOKUP($AO51,Data!$A$6:$A$1806,Data!$I$6:$I$1806)</f>
        <v>15</v>
      </c>
      <c r="AX51" s="9">
        <f>LOOKUP($AO51,Data!$A$6:$A$1806,Data!$J$6:$J$1806)</f>
        <v>-103</v>
      </c>
      <c r="AY51" s="9">
        <f>LOOKUP($AO51,Data!$A$6:$A$1806,Data!$K$6:$K$1806)</f>
        <v>7595.04</v>
      </c>
      <c r="AZ51" s="16">
        <f t="shared" si="19"/>
        <v>-15.2008056640625</v>
      </c>
      <c r="BA51" s="3" t="s">
        <v>13</v>
      </c>
      <c r="BB51" s="7">
        <f t="shared" si="12"/>
        <v>40098.10167824079</v>
      </c>
      <c r="BC51" s="14"/>
      <c r="BD51" s="14"/>
      <c r="BE51" s="14"/>
      <c r="BF51" s="14"/>
      <c r="BG51" s="14"/>
      <c r="BH51" s="14"/>
      <c r="BI51" s="14"/>
      <c r="BJ51" s="14"/>
      <c r="BK51" s="14"/>
      <c r="BL51" s="14"/>
      <c r="BM51" s="14"/>
      <c r="BN51" s="89"/>
      <c r="BO51" s="3" t="s">
        <v>13</v>
      </c>
      <c r="BP51" s="7">
        <f t="shared" si="13"/>
        <v>40098.10167824079</v>
      </c>
      <c r="BQ51" s="14"/>
      <c r="BR51" s="14"/>
      <c r="BS51" s="14"/>
      <c r="BT51" s="14"/>
      <c r="BU51" s="14"/>
      <c r="BV51" s="14"/>
      <c r="BW51" s="14"/>
      <c r="BX51" s="14"/>
      <c r="BY51" s="14"/>
      <c r="BZ51" s="14"/>
      <c r="CA51" s="14"/>
      <c r="CB51" s="89"/>
      <c r="CC51" s="3" t="s">
        <v>13</v>
      </c>
      <c r="CD51" s="7">
        <f t="shared" si="14"/>
        <v>40098.10167824079</v>
      </c>
      <c r="CE51" s="14"/>
      <c r="CF51" s="14"/>
      <c r="CG51" s="14"/>
      <c r="CH51" s="14"/>
      <c r="CI51" s="14"/>
      <c r="CJ51" s="14"/>
      <c r="CK51" s="14"/>
      <c r="CL51" s="14"/>
      <c r="CM51" s="14"/>
      <c r="CN51" s="14"/>
      <c r="CO51" s="14"/>
      <c r="CP51" s="89"/>
      <c r="CQ51" s="3" t="s">
        <v>13</v>
      </c>
      <c r="CR51" s="7">
        <f t="shared" si="15"/>
        <v>40098.10167824079</v>
      </c>
      <c r="CS51" s="14"/>
      <c r="CT51" s="14"/>
      <c r="CU51" s="14"/>
      <c r="CV51" s="14"/>
      <c r="CW51" s="14"/>
      <c r="CX51" s="14"/>
      <c r="CY51" s="14"/>
      <c r="CZ51" s="14"/>
      <c r="DA51" s="14"/>
      <c r="DB51" s="14"/>
      <c r="DC51" s="14"/>
      <c r="DD51" s="89"/>
      <c r="DE51" s="3" t="s">
        <v>13</v>
      </c>
      <c r="DF51" s="7">
        <f t="shared" si="16"/>
        <v>40098.10167824079</v>
      </c>
      <c r="DG51" s="14"/>
      <c r="DH51" s="14"/>
      <c r="DI51" s="14"/>
      <c r="DJ51" s="14"/>
      <c r="DK51" s="14"/>
      <c r="DL51" s="14"/>
      <c r="DM51" s="14"/>
      <c r="DN51" s="14"/>
      <c r="DO51" s="14"/>
      <c r="DP51" s="14"/>
      <c r="DQ51" s="14"/>
      <c r="DR51" s="89"/>
    </row>
    <row r="52" spans="1:122">
      <c r="A52" s="3" t="s">
        <v>14</v>
      </c>
      <c r="B52" s="7">
        <f t="shared" si="20"/>
        <v>40098.101701388936</v>
      </c>
      <c r="C52">
        <f>LOOKUP(B52,Data!$A$6:$A$1806,Data!B$6:B$1806)</f>
        <v>60.020999908447266</v>
      </c>
      <c r="D52" s="8">
        <f>LOOKUP(B52,Data!$A$6:$A$1806,Data!C$6:C$1806)</f>
        <v>3671.66796875</v>
      </c>
      <c r="H52" s="16">
        <f t="shared" si="17"/>
        <v>-16.7999267578125</v>
      </c>
      <c r="I52" s="8">
        <f t="shared" si="9"/>
        <v>-15.830328024183983</v>
      </c>
      <c r="J52" s="8"/>
      <c r="K52" s="8"/>
      <c r="L52" s="16">
        <f t="shared" si="21"/>
        <v>-0.30971686556440797</v>
      </c>
      <c r="M52" s="8">
        <f t="shared" si="22"/>
        <v>3665.4829544862005</v>
      </c>
      <c r="N52" s="8"/>
      <c r="O52" s="8"/>
      <c r="P52" s="8"/>
      <c r="Q52" s="8"/>
      <c r="Z52">
        <f t="shared" si="10"/>
        <v>0</v>
      </c>
      <c r="AC52" s="87" t="str">
        <f t="shared" si="18"/>
        <v>T-54 sec</v>
      </c>
      <c r="AD52" s="95"/>
      <c r="AE52" s="100"/>
      <c r="AF52" s="95"/>
      <c r="AG52" s="100"/>
      <c r="AH52" s="95"/>
      <c r="AI52" s="100"/>
      <c r="AJ52" s="95"/>
      <c r="AK52" s="100"/>
      <c r="AL52" s="14"/>
      <c r="AM52" s="89"/>
      <c r="AN52" s="3" t="s">
        <v>14</v>
      </c>
      <c r="AO52" s="7">
        <f t="shared" si="11"/>
        <v>40098.101701388936</v>
      </c>
      <c r="AP52" s="51">
        <f>LOOKUP($AO52,Data!$A$6:$A$1806,Data!$B$6:$B$1806)</f>
        <v>60.020999908447266</v>
      </c>
      <c r="AQ52" s="9">
        <f>LOOKUP($AO52,Data!$A$6:$A$1806,Data!$C$6:$C$1806)</f>
        <v>3671.66796875</v>
      </c>
      <c r="AR52" s="9">
        <f>LOOKUP($AO52,Data!$A$6:$A$1806,Data!$D$6:$D$1806)</f>
        <v>350</v>
      </c>
      <c r="AS52" s="9">
        <f>IF($AS$1="+",LOOKUP($AO52,Data!$A$6:$A$1806,Data!$E$6:$E$1806)*-1,LOOKUP($AO52,Data!$A$6:$A$1806,Data!$E$6:$E$1806))</f>
        <v>-246.95730590820312</v>
      </c>
      <c r="AT52" s="9">
        <f>LOOKUP($AO52,Data!$A$6:$A$1806,Data!$F$6:$F$1806)</f>
        <v>0</v>
      </c>
      <c r="AU52" s="9">
        <f>LOOKUP($AO52,Data!$A$6:$A$1806,Data!$G$6:$G$1806)</f>
        <v>144.5</v>
      </c>
      <c r="AV52" s="9">
        <f>LOOKUP($AO52,Data!$A$6:$A$1806,Data!$H$6:$H$1806)</f>
        <v>10</v>
      </c>
      <c r="AW52" s="9">
        <f>LOOKUP($AO52,Data!$A$6:$A$1806,Data!$I$6:$I$1806)</f>
        <v>15</v>
      </c>
      <c r="AX52" s="9">
        <f>LOOKUP($AO52,Data!$A$6:$A$1806,Data!$J$6:$J$1806)</f>
        <v>-103</v>
      </c>
      <c r="AY52" s="9">
        <f>LOOKUP($AO52,Data!$A$6:$A$1806,Data!$K$6:$K$1806)</f>
        <v>7595.37</v>
      </c>
      <c r="AZ52" s="16">
        <f t="shared" si="19"/>
        <v>-16.7999267578125</v>
      </c>
      <c r="BA52" s="3" t="s">
        <v>14</v>
      </c>
      <c r="BB52" s="7">
        <f t="shared" si="12"/>
        <v>40098.101701388936</v>
      </c>
      <c r="BC52" s="14"/>
      <c r="BD52" s="14"/>
      <c r="BE52" s="14"/>
      <c r="BF52" s="14"/>
      <c r="BG52" s="14"/>
      <c r="BH52" s="14"/>
      <c r="BI52" s="14"/>
      <c r="BJ52" s="14"/>
      <c r="BK52" s="14"/>
      <c r="BL52" s="14"/>
      <c r="BM52" s="14"/>
      <c r="BN52" s="89"/>
      <c r="BO52" s="3" t="s">
        <v>14</v>
      </c>
      <c r="BP52" s="7">
        <f t="shared" si="13"/>
        <v>40098.101701388936</v>
      </c>
      <c r="BQ52" s="14"/>
      <c r="BR52" s="14"/>
      <c r="BS52" s="14"/>
      <c r="BT52" s="14"/>
      <c r="BU52" s="14"/>
      <c r="BV52" s="14"/>
      <c r="BW52" s="14"/>
      <c r="BX52" s="14"/>
      <c r="BY52" s="14"/>
      <c r="BZ52" s="14"/>
      <c r="CA52" s="14"/>
      <c r="CB52" s="89"/>
      <c r="CC52" s="3" t="s">
        <v>14</v>
      </c>
      <c r="CD52" s="7">
        <f t="shared" si="14"/>
        <v>40098.101701388936</v>
      </c>
      <c r="CE52" s="14"/>
      <c r="CF52" s="14"/>
      <c r="CG52" s="14"/>
      <c r="CH52" s="14"/>
      <c r="CI52" s="14"/>
      <c r="CJ52" s="14"/>
      <c r="CK52" s="14"/>
      <c r="CL52" s="14"/>
      <c r="CM52" s="14"/>
      <c r="CN52" s="14"/>
      <c r="CO52" s="14"/>
      <c r="CP52" s="89"/>
      <c r="CQ52" s="3" t="s">
        <v>14</v>
      </c>
      <c r="CR52" s="7">
        <f t="shared" si="15"/>
        <v>40098.101701388936</v>
      </c>
      <c r="CS52" s="14"/>
      <c r="CT52" s="14"/>
      <c r="CU52" s="14"/>
      <c r="CV52" s="14"/>
      <c r="CW52" s="14"/>
      <c r="CX52" s="14"/>
      <c r="CY52" s="14"/>
      <c r="CZ52" s="14"/>
      <c r="DA52" s="14"/>
      <c r="DB52" s="14"/>
      <c r="DC52" s="14"/>
      <c r="DD52" s="89"/>
      <c r="DE52" s="3" t="s">
        <v>14</v>
      </c>
      <c r="DF52" s="7">
        <f t="shared" si="16"/>
        <v>40098.101701388936</v>
      </c>
      <c r="DG52" s="14"/>
      <c r="DH52" s="14"/>
      <c r="DI52" s="14"/>
      <c r="DJ52" s="14"/>
      <c r="DK52" s="14"/>
      <c r="DL52" s="14"/>
      <c r="DM52" s="14"/>
      <c r="DN52" s="14"/>
      <c r="DO52" s="14"/>
      <c r="DP52" s="14"/>
      <c r="DQ52" s="14"/>
      <c r="DR52" s="89"/>
    </row>
    <row r="53" spans="1:122">
      <c r="A53" s="3" t="s">
        <v>15</v>
      </c>
      <c r="B53" s="7">
        <f t="shared" si="20"/>
        <v>40098.101724537082</v>
      </c>
      <c r="C53">
        <f>LOOKUP(B53,Data!$A$6:$A$1806,Data!B$6:B$1806)</f>
        <v>60.020999908447266</v>
      </c>
      <c r="D53" s="8">
        <f>LOOKUP(B53,Data!$A$6:$A$1806,Data!C$6:C$1806)</f>
        <v>3671.66796875</v>
      </c>
      <c r="H53" s="16">
        <f t="shared" si="17"/>
        <v>-16.7999267578125</v>
      </c>
      <c r="I53" s="8">
        <f t="shared" si="9"/>
        <v>-16.169687580953962</v>
      </c>
      <c r="J53" s="8"/>
      <c r="K53" s="8"/>
      <c r="L53" s="16">
        <f t="shared" si="21"/>
        <v>-0.30971686556440797</v>
      </c>
      <c r="M53" s="8">
        <f t="shared" si="22"/>
        <v>3664.833878063866</v>
      </c>
      <c r="N53" s="8"/>
      <c r="O53" s="8"/>
      <c r="P53" s="8"/>
      <c r="Q53" s="8"/>
      <c r="Z53">
        <f t="shared" si="10"/>
        <v>0</v>
      </c>
      <c r="AC53" s="87" t="str">
        <f t="shared" si="18"/>
        <v>T-52 sec</v>
      </c>
      <c r="AD53" s="95"/>
      <c r="AE53" s="100"/>
      <c r="AF53" s="95"/>
      <c r="AG53" s="100"/>
      <c r="AH53" s="95"/>
      <c r="AI53" s="100"/>
      <c r="AJ53" s="95"/>
      <c r="AK53" s="100"/>
      <c r="AL53" s="14"/>
      <c r="AM53" s="89"/>
      <c r="AN53" s="3" t="s">
        <v>15</v>
      </c>
      <c r="AO53" s="7">
        <f t="shared" si="11"/>
        <v>40098.101724537082</v>
      </c>
      <c r="AP53" s="51">
        <f>LOOKUP($AO53,Data!$A$6:$A$1806,Data!$B$6:$B$1806)</f>
        <v>60.020999908447266</v>
      </c>
      <c r="AQ53" s="9">
        <f>LOOKUP($AO53,Data!$A$6:$A$1806,Data!$C$6:$C$1806)</f>
        <v>3671.66796875</v>
      </c>
      <c r="AR53" s="9">
        <f>LOOKUP($AO53,Data!$A$6:$A$1806,Data!$D$6:$D$1806)</f>
        <v>350</v>
      </c>
      <c r="AS53" s="9">
        <f>IF($AS$1="+",LOOKUP($AO53,Data!$A$6:$A$1806,Data!$E$6:$E$1806)*-1,LOOKUP($AO53,Data!$A$6:$A$1806,Data!$E$6:$E$1806))</f>
        <v>-246.95730590820312</v>
      </c>
      <c r="AT53" s="9">
        <f>LOOKUP($AO53,Data!$A$6:$A$1806,Data!$F$6:$F$1806)</f>
        <v>0</v>
      </c>
      <c r="AU53" s="9">
        <f>LOOKUP($AO53,Data!$A$6:$A$1806,Data!$G$6:$G$1806)</f>
        <v>144.5</v>
      </c>
      <c r="AV53" s="9">
        <f>LOOKUP($AO53,Data!$A$6:$A$1806,Data!$H$6:$H$1806)</f>
        <v>10</v>
      </c>
      <c r="AW53" s="9">
        <f>LOOKUP($AO53,Data!$A$6:$A$1806,Data!$I$6:$I$1806)</f>
        <v>15</v>
      </c>
      <c r="AX53" s="9">
        <f>LOOKUP($AO53,Data!$A$6:$A$1806,Data!$J$6:$J$1806)</f>
        <v>-103</v>
      </c>
      <c r="AY53" s="9">
        <f>LOOKUP($AO53,Data!$A$6:$A$1806,Data!$K$6:$K$1806)</f>
        <v>7595.37</v>
      </c>
      <c r="AZ53" s="16">
        <f t="shared" si="19"/>
        <v>-16.7999267578125</v>
      </c>
      <c r="BA53" s="3" t="s">
        <v>15</v>
      </c>
      <c r="BB53" s="7">
        <f t="shared" si="12"/>
        <v>40098.101724537082</v>
      </c>
      <c r="BC53" s="14"/>
      <c r="BD53" s="14"/>
      <c r="BE53" s="14"/>
      <c r="BF53" s="14"/>
      <c r="BG53" s="14"/>
      <c r="BH53" s="14"/>
      <c r="BI53" s="14"/>
      <c r="BJ53" s="14"/>
      <c r="BK53" s="14"/>
      <c r="BL53" s="14"/>
      <c r="BM53" s="14"/>
      <c r="BN53" s="89"/>
      <c r="BO53" s="3" t="s">
        <v>15</v>
      </c>
      <c r="BP53" s="7">
        <f t="shared" si="13"/>
        <v>40098.101724537082</v>
      </c>
      <c r="BQ53" s="14"/>
      <c r="BR53" s="14"/>
      <c r="BS53" s="14"/>
      <c r="BT53" s="14"/>
      <c r="BU53" s="14"/>
      <c r="BV53" s="14"/>
      <c r="BW53" s="14"/>
      <c r="BX53" s="14"/>
      <c r="BY53" s="14"/>
      <c r="BZ53" s="14"/>
      <c r="CA53" s="14"/>
      <c r="CB53" s="89"/>
      <c r="CC53" s="3" t="s">
        <v>15</v>
      </c>
      <c r="CD53" s="7">
        <f t="shared" si="14"/>
        <v>40098.101724537082</v>
      </c>
      <c r="CE53" s="14"/>
      <c r="CF53" s="14"/>
      <c r="CG53" s="14"/>
      <c r="CH53" s="14"/>
      <c r="CI53" s="14"/>
      <c r="CJ53" s="14"/>
      <c r="CK53" s="14"/>
      <c r="CL53" s="14"/>
      <c r="CM53" s="14"/>
      <c r="CN53" s="14"/>
      <c r="CO53" s="14"/>
      <c r="CP53" s="89"/>
      <c r="CQ53" s="3" t="s">
        <v>15</v>
      </c>
      <c r="CR53" s="7">
        <f t="shared" si="15"/>
        <v>40098.101724537082</v>
      </c>
      <c r="CS53" s="14"/>
      <c r="CT53" s="14"/>
      <c r="CU53" s="14"/>
      <c r="CV53" s="14"/>
      <c r="CW53" s="14"/>
      <c r="CX53" s="14"/>
      <c r="CY53" s="14"/>
      <c r="CZ53" s="14"/>
      <c r="DA53" s="14"/>
      <c r="DB53" s="14"/>
      <c r="DC53" s="14"/>
      <c r="DD53" s="89"/>
      <c r="DE53" s="3" t="s">
        <v>15</v>
      </c>
      <c r="DF53" s="7">
        <f t="shared" si="16"/>
        <v>40098.101724537082</v>
      </c>
      <c r="DG53" s="14"/>
      <c r="DH53" s="14"/>
      <c r="DI53" s="14"/>
      <c r="DJ53" s="14"/>
      <c r="DK53" s="14"/>
      <c r="DL53" s="14"/>
      <c r="DM53" s="14"/>
      <c r="DN53" s="14"/>
      <c r="DO53" s="14"/>
      <c r="DP53" s="14"/>
      <c r="DQ53" s="14"/>
      <c r="DR53" s="89"/>
    </row>
    <row r="54" spans="1:122">
      <c r="A54" s="3" t="s">
        <v>16</v>
      </c>
      <c r="B54" s="7">
        <f t="shared" si="20"/>
        <v>40098.101747685228</v>
      </c>
      <c r="C54">
        <f>LOOKUP(B54,Data!$A$6:$A$1806,Data!B$6:B$1806)</f>
        <v>60.020999908447266</v>
      </c>
      <c r="D54" s="8">
        <f>LOOKUP(B54,Data!$A$6:$A$1806,Data!C$6:C$1806)</f>
        <v>3672.4931640625</v>
      </c>
      <c r="H54" s="16">
        <f t="shared" si="17"/>
        <v>-16.7999267578125</v>
      </c>
      <c r="I54" s="8">
        <f t="shared" si="9"/>
        <v>-16.39027129285445</v>
      </c>
      <c r="J54" s="8"/>
      <c r="K54" s="8"/>
      <c r="L54" s="16">
        <f t="shared" si="21"/>
        <v>-0.30971686556440797</v>
      </c>
      <c r="M54" s="8">
        <f t="shared" si="22"/>
        <v>3664.3035774864011</v>
      </c>
      <c r="N54" s="8"/>
      <c r="O54" s="8"/>
      <c r="P54" s="8"/>
      <c r="Q54" s="8"/>
      <c r="Z54">
        <f t="shared" si="10"/>
        <v>0</v>
      </c>
      <c r="AC54" s="87" t="str">
        <f t="shared" si="18"/>
        <v>T-50 sec</v>
      </c>
      <c r="AD54" s="95"/>
      <c r="AE54" s="100"/>
      <c r="AF54" s="95"/>
      <c r="AG54" s="100"/>
      <c r="AH54" s="95"/>
      <c r="AI54" s="100"/>
      <c r="AJ54" s="95"/>
      <c r="AK54" s="100"/>
      <c r="AL54" s="14"/>
      <c r="AM54" s="89"/>
      <c r="AN54" s="3" t="s">
        <v>16</v>
      </c>
      <c r="AO54" s="7">
        <f t="shared" si="11"/>
        <v>40098.101747685228</v>
      </c>
      <c r="AP54" s="51">
        <f>LOOKUP($AO54,Data!$A$6:$A$1806,Data!$B$6:$B$1806)</f>
        <v>60.020999908447266</v>
      </c>
      <c r="AQ54" s="9">
        <f>LOOKUP($AO54,Data!$A$6:$A$1806,Data!$C$6:$C$1806)</f>
        <v>3672.4931640625</v>
      </c>
      <c r="AR54" s="9">
        <f>LOOKUP($AO54,Data!$A$6:$A$1806,Data!$D$6:$D$1806)</f>
        <v>350</v>
      </c>
      <c r="AS54" s="9">
        <f>IF($AS$1="+",LOOKUP($AO54,Data!$A$6:$A$1806,Data!$E$6:$E$1806)*-1,LOOKUP($AO54,Data!$A$6:$A$1806,Data!$E$6:$E$1806))</f>
        <v>-246.95730590820312</v>
      </c>
      <c r="AT54" s="9">
        <f>LOOKUP($AO54,Data!$A$6:$A$1806,Data!$F$6:$F$1806)</f>
        <v>0</v>
      </c>
      <c r="AU54" s="9">
        <f>LOOKUP($AO54,Data!$A$6:$A$1806,Data!$G$6:$G$1806)</f>
        <v>145</v>
      </c>
      <c r="AV54" s="9">
        <f>LOOKUP($AO54,Data!$A$6:$A$1806,Data!$H$6:$H$1806)</f>
        <v>10</v>
      </c>
      <c r="AW54" s="9">
        <f>LOOKUP($AO54,Data!$A$6:$A$1806,Data!$I$6:$I$1806)</f>
        <v>15</v>
      </c>
      <c r="AX54" s="9">
        <f>LOOKUP($AO54,Data!$A$6:$A$1806,Data!$J$6:$J$1806)</f>
        <v>-103</v>
      </c>
      <c r="AY54" s="9">
        <f>LOOKUP($AO54,Data!$A$6:$A$1806,Data!$K$6:$K$1806)</f>
        <v>7595.7</v>
      </c>
      <c r="AZ54" s="16">
        <f t="shared" si="19"/>
        <v>-16.7999267578125</v>
      </c>
      <c r="BA54" s="3" t="s">
        <v>16</v>
      </c>
      <c r="BB54" s="7">
        <f t="shared" si="12"/>
        <v>40098.101747685228</v>
      </c>
      <c r="BC54" s="14"/>
      <c r="BD54" s="14"/>
      <c r="BE54" s="14"/>
      <c r="BF54" s="14"/>
      <c r="BG54" s="14"/>
      <c r="BH54" s="14"/>
      <c r="BI54" s="14"/>
      <c r="BJ54" s="14"/>
      <c r="BK54" s="14"/>
      <c r="BL54" s="14"/>
      <c r="BM54" s="14"/>
      <c r="BN54" s="89"/>
      <c r="BO54" s="3" t="s">
        <v>16</v>
      </c>
      <c r="BP54" s="7">
        <f t="shared" si="13"/>
        <v>40098.101747685228</v>
      </c>
      <c r="BQ54" s="14"/>
      <c r="BR54" s="14"/>
      <c r="BS54" s="14"/>
      <c r="BT54" s="14"/>
      <c r="BU54" s="14"/>
      <c r="BV54" s="14"/>
      <c r="BW54" s="14"/>
      <c r="BX54" s="14"/>
      <c r="BY54" s="14"/>
      <c r="BZ54" s="14"/>
      <c r="CA54" s="14"/>
      <c r="CB54" s="89"/>
      <c r="CC54" s="3" t="s">
        <v>16</v>
      </c>
      <c r="CD54" s="7">
        <f t="shared" si="14"/>
        <v>40098.101747685228</v>
      </c>
      <c r="CE54" s="14"/>
      <c r="CF54" s="14"/>
      <c r="CG54" s="14"/>
      <c r="CH54" s="14"/>
      <c r="CI54" s="14"/>
      <c r="CJ54" s="14"/>
      <c r="CK54" s="14"/>
      <c r="CL54" s="14"/>
      <c r="CM54" s="14"/>
      <c r="CN54" s="14"/>
      <c r="CO54" s="14"/>
      <c r="CP54" s="89"/>
      <c r="CQ54" s="3" t="s">
        <v>16</v>
      </c>
      <c r="CR54" s="7">
        <f t="shared" si="15"/>
        <v>40098.101747685228</v>
      </c>
      <c r="CS54" s="14"/>
      <c r="CT54" s="14"/>
      <c r="CU54" s="14"/>
      <c r="CV54" s="14"/>
      <c r="CW54" s="14"/>
      <c r="CX54" s="14"/>
      <c r="CY54" s="14"/>
      <c r="CZ54" s="14"/>
      <c r="DA54" s="14"/>
      <c r="DB54" s="14"/>
      <c r="DC54" s="14"/>
      <c r="DD54" s="89"/>
      <c r="DE54" s="3" t="s">
        <v>16</v>
      </c>
      <c r="DF54" s="7">
        <f t="shared" si="16"/>
        <v>40098.101747685228</v>
      </c>
      <c r="DG54" s="14"/>
      <c r="DH54" s="14"/>
      <c r="DI54" s="14"/>
      <c r="DJ54" s="14"/>
      <c r="DK54" s="14"/>
      <c r="DL54" s="14"/>
      <c r="DM54" s="14"/>
      <c r="DN54" s="14"/>
      <c r="DO54" s="14"/>
      <c r="DP54" s="14"/>
      <c r="DQ54" s="14"/>
      <c r="DR54" s="89"/>
    </row>
    <row r="55" spans="1:122">
      <c r="A55" s="3" t="s">
        <v>17</v>
      </c>
      <c r="B55" s="7">
        <f t="shared" si="20"/>
        <v>40098.101770833375</v>
      </c>
      <c r="C55">
        <f>LOOKUP(B55,Data!$A$6:$A$1806,Data!B$6:B$1806)</f>
        <v>60.019001007080078</v>
      </c>
      <c r="D55" s="8">
        <f>LOOKUP(B55,Data!$A$6:$A$1806,Data!C$6:C$1806)</f>
        <v>3672.857421875</v>
      </c>
      <c r="H55" s="16">
        <f t="shared" si="17"/>
        <v>-15.2008056640625</v>
      </c>
      <c r="I55" s="8">
        <f t="shared" si="9"/>
        <v>-15.973958322777268</v>
      </c>
      <c r="J55" s="8"/>
      <c r="K55" s="8"/>
      <c r="L55" s="16">
        <f t="shared" si="21"/>
        <v>-0.30971686556440797</v>
      </c>
      <c r="M55" s="8">
        <f t="shared" si="22"/>
        <v>3664.4101735909139</v>
      </c>
      <c r="N55" s="8"/>
      <c r="O55" s="8"/>
      <c r="P55" s="8"/>
      <c r="Q55" s="8"/>
      <c r="Z55">
        <f t="shared" si="10"/>
        <v>0</v>
      </c>
      <c r="AC55" s="87" t="str">
        <f t="shared" si="18"/>
        <v>T-48 sec</v>
      </c>
      <c r="AD55" s="95"/>
      <c r="AE55" s="100"/>
      <c r="AF55" s="95"/>
      <c r="AG55" s="100"/>
      <c r="AH55" s="95"/>
      <c r="AI55" s="100"/>
      <c r="AJ55" s="95"/>
      <c r="AK55" s="100"/>
      <c r="AL55" s="14"/>
      <c r="AM55" s="89"/>
      <c r="AN55" s="3" t="s">
        <v>17</v>
      </c>
      <c r="AO55" s="7">
        <f t="shared" si="11"/>
        <v>40098.101770833375</v>
      </c>
      <c r="AP55" s="51">
        <f>LOOKUP($AO55,Data!$A$6:$A$1806,Data!$B$6:$B$1806)</f>
        <v>60.019001007080078</v>
      </c>
      <c r="AQ55" s="9">
        <f>LOOKUP($AO55,Data!$A$6:$A$1806,Data!$C$6:$C$1806)</f>
        <v>3672.857421875</v>
      </c>
      <c r="AR55" s="9">
        <f>LOOKUP($AO55,Data!$A$6:$A$1806,Data!$D$6:$D$1806)</f>
        <v>350</v>
      </c>
      <c r="AS55" s="9">
        <f>IF($AS$1="+",LOOKUP($AO55,Data!$A$6:$A$1806,Data!$E$6:$E$1806)*-1,LOOKUP($AO55,Data!$A$6:$A$1806,Data!$E$6:$E$1806))</f>
        <v>-246.95730590820312</v>
      </c>
      <c r="AT55" s="9">
        <f>LOOKUP($AO55,Data!$A$6:$A$1806,Data!$F$6:$F$1806)</f>
        <v>0</v>
      </c>
      <c r="AU55" s="9">
        <f>LOOKUP($AO55,Data!$A$6:$A$1806,Data!$G$6:$G$1806)</f>
        <v>145.5</v>
      </c>
      <c r="AV55" s="9">
        <f>LOOKUP($AO55,Data!$A$6:$A$1806,Data!$H$6:$H$1806)</f>
        <v>10</v>
      </c>
      <c r="AW55" s="9">
        <f>LOOKUP($AO55,Data!$A$6:$A$1806,Data!$I$6:$I$1806)</f>
        <v>15</v>
      </c>
      <c r="AX55" s="9">
        <f>LOOKUP($AO55,Data!$A$6:$A$1806,Data!$J$6:$J$1806)</f>
        <v>-103</v>
      </c>
      <c r="AY55" s="9">
        <f>LOOKUP($AO55,Data!$A$6:$A$1806,Data!$K$6:$K$1806)</f>
        <v>7596.03</v>
      </c>
      <c r="AZ55" s="16">
        <f t="shared" si="19"/>
        <v>-15.2008056640625</v>
      </c>
      <c r="BA55" s="3" t="s">
        <v>17</v>
      </c>
      <c r="BB55" s="7">
        <f t="shared" si="12"/>
        <v>40098.101770833375</v>
      </c>
      <c r="BC55" s="14"/>
      <c r="BD55" s="14"/>
      <c r="BE55" s="14"/>
      <c r="BF55" s="14"/>
      <c r="BG55" s="14"/>
      <c r="BH55" s="14"/>
      <c r="BI55" s="14"/>
      <c r="BJ55" s="14"/>
      <c r="BK55" s="14"/>
      <c r="BL55" s="14"/>
      <c r="BM55" s="14"/>
      <c r="BN55" s="89"/>
      <c r="BO55" s="3" t="s">
        <v>17</v>
      </c>
      <c r="BP55" s="7">
        <f t="shared" si="13"/>
        <v>40098.101770833375</v>
      </c>
      <c r="BQ55" s="14"/>
      <c r="BR55" s="14"/>
      <c r="BS55" s="14"/>
      <c r="BT55" s="14"/>
      <c r="BU55" s="14"/>
      <c r="BV55" s="14"/>
      <c r="BW55" s="14"/>
      <c r="BX55" s="14"/>
      <c r="BY55" s="14"/>
      <c r="BZ55" s="14"/>
      <c r="CA55" s="14"/>
      <c r="CB55" s="89"/>
      <c r="CC55" s="3" t="s">
        <v>17</v>
      </c>
      <c r="CD55" s="7">
        <f t="shared" si="14"/>
        <v>40098.101770833375</v>
      </c>
      <c r="CE55" s="14"/>
      <c r="CF55" s="14"/>
      <c r="CG55" s="14"/>
      <c r="CH55" s="14"/>
      <c r="CI55" s="14"/>
      <c r="CJ55" s="14"/>
      <c r="CK55" s="14"/>
      <c r="CL55" s="14"/>
      <c r="CM55" s="14"/>
      <c r="CN55" s="14"/>
      <c r="CO55" s="14"/>
      <c r="CP55" s="89"/>
      <c r="CQ55" s="3" t="s">
        <v>17</v>
      </c>
      <c r="CR55" s="7">
        <f t="shared" si="15"/>
        <v>40098.101770833375</v>
      </c>
      <c r="CS55" s="14"/>
      <c r="CT55" s="14"/>
      <c r="CU55" s="14"/>
      <c r="CV55" s="14"/>
      <c r="CW55" s="14"/>
      <c r="CX55" s="14"/>
      <c r="CY55" s="14"/>
      <c r="CZ55" s="14"/>
      <c r="DA55" s="14"/>
      <c r="DB55" s="14"/>
      <c r="DC55" s="14"/>
      <c r="DD55" s="89"/>
      <c r="DE55" s="3" t="s">
        <v>17</v>
      </c>
      <c r="DF55" s="7">
        <f t="shared" si="16"/>
        <v>40098.101770833375</v>
      </c>
      <c r="DG55" s="14"/>
      <c r="DH55" s="14"/>
      <c r="DI55" s="14"/>
      <c r="DJ55" s="14"/>
      <c r="DK55" s="14"/>
      <c r="DL55" s="14"/>
      <c r="DM55" s="14"/>
      <c r="DN55" s="14"/>
      <c r="DO55" s="14"/>
      <c r="DP55" s="14"/>
      <c r="DQ55" s="14"/>
      <c r="DR55" s="89"/>
    </row>
    <row r="56" spans="1:122">
      <c r="A56" s="3" t="s">
        <v>18</v>
      </c>
      <c r="B56" s="7">
        <f t="shared" si="20"/>
        <v>40098.101793981521</v>
      </c>
      <c r="C56">
        <f>LOOKUP(B56,Data!$A$6:$A$1806,Data!B$6:B$1806)</f>
        <v>60.019001007080078</v>
      </c>
      <c r="D56" s="8">
        <f>LOOKUP(B56,Data!$A$6:$A$1806,Data!C$6:C$1806)</f>
        <v>3672.857421875</v>
      </c>
      <c r="H56" s="16">
        <f t="shared" si="17"/>
        <v>-15.2008056640625</v>
      </c>
      <c r="I56" s="8">
        <f t="shared" si="9"/>
        <v>-15.703354892227098</v>
      </c>
      <c r="J56" s="8"/>
      <c r="K56" s="8"/>
      <c r="L56" s="16">
        <f t="shared" si="21"/>
        <v>-0.30971686556440797</v>
      </c>
      <c r="M56" s="8">
        <f t="shared" si="22"/>
        <v>3664.3710601558996</v>
      </c>
      <c r="N56" s="8"/>
      <c r="O56" s="8"/>
      <c r="P56" s="8"/>
      <c r="Q56" s="8"/>
      <c r="Z56">
        <f t="shared" si="10"/>
        <v>0</v>
      </c>
      <c r="AC56" s="87" t="str">
        <f t="shared" si="18"/>
        <v>T-46 sec</v>
      </c>
      <c r="AD56" s="95"/>
      <c r="AE56" s="100"/>
      <c r="AF56" s="95"/>
      <c r="AG56" s="100"/>
      <c r="AH56" s="95"/>
      <c r="AI56" s="100"/>
      <c r="AJ56" s="95"/>
      <c r="AK56" s="100"/>
      <c r="AL56" s="14"/>
      <c r="AM56" s="89"/>
      <c r="AN56" s="3" t="s">
        <v>18</v>
      </c>
      <c r="AO56" s="7">
        <f t="shared" si="11"/>
        <v>40098.101793981521</v>
      </c>
      <c r="AP56" s="51">
        <f>LOOKUP($AO56,Data!$A$6:$A$1806,Data!$B$6:$B$1806)</f>
        <v>60.019001007080078</v>
      </c>
      <c r="AQ56" s="9">
        <f>LOOKUP($AO56,Data!$A$6:$A$1806,Data!$C$6:$C$1806)</f>
        <v>3672.857421875</v>
      </c>
      <c r="AR56" s="9">
        <f>LOOKUP($AO56,Data!$A$6:$A$1806,Data!$D$6:$D$1806)</f>
        <v>350</v>
      </c>
      <c r="AS56" s="9">
        <f>IF($AS$1="+",LOOKUP($AO56,Data!$A$6:$A$1806,Data!$E$6:$E$1806)*-1,LOOKUP($AO56,Data!$A$6:$A$1806,Data!$E$6:$E$1806))</f>
        <v>-246.95730590820312</v>
      </c>
      <c r="AT56" s="9">
        <f>LOOKUP($AO56,Data!$A$6:$A$1806,Data!$F$6:$F$1806)</f>
        <v>0</v>
      </c>
      <c r="AU56" s="9">
        <f>LOOKUP($AO56,Data!$A$6:$A$1806,Data!$G$6:$G$1806)</f>
        <v>145.5</v>
      </c>
      <c r="AV56" s="9">
        <f>LOOKUP($AO56,Data!$A$6:$A$1806,Data!$H$6:$H$1806)</f>
        <v>10</v>
      </c>
      <c r="AW56" s="9">
        <f>LOOKUP($AO56,Data!$A$6:$A$1806,Data!$I$6:$I$1806)</f>
        <v>15</v>
      </c>
      <c r="AX56" s="9">
        <f>LOOKUP($AO56,Data!$A$6:$A$1806,Data!$J$6:$J$1806)</f>
        <v>-103</v>
      </c>
      <c r="AY56" s="9">
        <f>LOOKUP($AO56,Data!$A$6:$A$1806,Data!$K$6:$K$1806)</f>
        <v>7596.03</v>
      </c>
      <c r="AZ56" s="16">
        <f t="shared" si="19"/>
        <v>-15.2008056640625</v>
      </c>
      <c r="BA56" s="3" t="s">
        <v>18</v>
      </c>
      <c r="BB56" s="7">
        <f t="shared" si="12"/>
        <v>40098.101793981521</v>
      </c>
      <c r="BC56" s="14"/>
      <c r="BD56" s="14"/>
      <c r="BE56" s="14"/>
      <c r="BF56" s="14"/>
      <c r="BG56" s="14"/>
      <c r="BH56" s="14"/>
      <c r="BI56" s="14"/>
      <c r="BJ56" s="14"/>
      <c r="BK56" s="14"/>
      <c r="BL56" s="14"/>
      <c r="BM56" s="14"/>
      <c r="BN56" s="89"/>
      <c r="BO56" s="3" t="s">
        <v>18</v>
      </c>
      <c r="BP56" s="7">
        <f t="shared" si="13"/>
        <v>40098.101793981521</v>
      </c>
      <c r="BQ56" s="14"/>
      <c r="BR56" s="14"/>
      <c r="BS56" s="14"/>
      <c r="BT56" s="14"/>
      <c r="BU56" s="14"/>
      <c r="BV56" s="14"/>
      <c r="BW56" s="14"/>
      <c r="BX56" s="14"/>
      <c r="BY56" s="14"/>
      <c r="BZ56" s="14"/>
      <c r="CA56" s="14"/>
      <c r="CB56" s="89"/>
      <c r="CC56" s="3" t="s">
        <v>18</v>
      </c>
      <c r="CD56" s="7">
        <f t="shared" si="14"/>
        <v>40098.101793981521</v>
      </c>
      <c r="CE56" s="14"/>
      <c r="CF56" s="14"/>
      <c r="CG56" s="14"/>
      <c r="CH56" s="14"/>
      <c r="CI56" s="14"/>
      <c r="CJ56" s="14"/>
      <c r="CK56" s="14"/>
      <c r="CL56" s="14"/>
      <c r="CM56" s="14"/>
      <c r="CN56" s="14"/>
      <c r="CO56" s="14"/>
      <c r="CP56" s="89"/>
      <c r="CQ56" s="3" t="s">
        <v>18</v>
      </c>
      <c r="CR56" s="7">
        <f t="shared" si="15"/>
        <v>40098.101793981521</v>
      </c>
      <c r="CS56" s="14"/>
      <c r="CT56" s="14"/>
      <c r="CU56" s="14"/>
      <c r="CV56" s="14"/>
      <c r="CW56" s="14"/>
      <c r="CX56" s="14"/>
      <c r="CY56" s="14"/>
      <c r="CZ56" s="14"/>
      <c r="DA56" s="14"/>
      <c r="DB56" s="14"/>
      <c r="DC56" s="14"/>
      <c r="DD56" s="89"/>
      <c r="DE56" s="3" t="s">
        <v>18</v>
      </c>
      <c r="DF56" s="7">
        <f t="shared" si="16"/>
        <v>40098.101793981521</v>
      </c>
      <c r="DG56" s="14"/>
      <c r="DH56" s="14"/>
      <c r="DI56" s="14"/>
      <c r="DJ56" s="14"/>
      <c r="DK56" s="14"/>
      <c r="DL56" s="14"/>
      <c r="DM56" s="14"/>
      <c r="DN56" s="14"/>
      <c r="DO56" s="14"/>
      <c r="DP56" s="14"/>
      <c r="DQ56" s="14"/>
      <c r="DR56" s="89"/>
    </row>
    <row r="57" spans="1:122">
      <c r="A57" s="3" t="s">
        <v>19</v>
      </c>
      <c r="B57" s="7">
        <f t="shared" si="20"/>
        <v>40098.101817129667</v>
      </c>
      <c r="C57">
        <f>LOOKUP(B57,Data!$A$6:$A$1806,Data!B$6:B$1806)</f>
        <v>60.021999359130859</v>
      </c>
      <c r="D57" s="8">
        <f>LOOKUP(B57,Data!$A$6:$A$1806,Data!C$6:C$1806)</f>
        <v>3672.1640625</v>
      </c>
      <c r="H57" s="16">
        <f t="shared" si="17"/>
        <v>-17.5994873046875</v>
      </c>
      <c r="I57" s="8">
        <f t="shared" si="9"/>
        <v>-16.367001236588237</v>
      </c>
      <c r="J57" s="8"/>
      <c r="K57" s="8"/>
      <c r="L57" s="16">
        <f t="shared" si="21"/>
        <v>-0.30971686556440797</v>
      </c>
      <c r="M57" s="8">
        <f t="shared" si="22"/>
        <v>3663.3976969459741</v>
      </c>
      <c r="N57" s="8"/>
      <c r="O57" s="8"/>
      <c r="P57" s="8"/>
      <c r="Q57" s="8"/>
      <c r="Z57">
        <f t="shared" si="10"/>
        <v>0</v>
      </c>
      <c r="AC57" s="87" t="str">
        <f t="shared" si="18"/>
        <v>T-44 sec</v>
      </c>
      <c r="AD57" s="95"/>
      <c r="AE57" s="100"/>
      <c r="AF57" s="95"/>
      <c r="AG57" s="100"/>
      <c r="AH57" s="95"/>
      <c r="AI57" s="100"/>
      <c r="AJ57" s="95"/>
      <c r="AK57" s="100"/>
      <c r="AL57" s="14"/>
      <c r="AM57" s="89"/>
      <c r="AN57" s="3" t="s">
        <v>19</v>
      </c>
      <c r="AO57" s="7">
        <f t="shared" si="11"/>
        <v>40098.101817129667</v>
      </c>
      <c r="AP57" s="51">
        <f>LOOKUP($AO57,Data!$A$6:$A$1806,Data!$B$6:$B$1806)</f>
        <v>60.021999359130859</v>
      </c>
      <c r="AQ57" s="9">
        <f>LOOKUP($AO57,Data!$A$6:$A$1806,Data!$C$6:$C$1806)</f>
        <v>3672.1640625</v>
      </c>
      <c r="AR57" s="9">
        <f>LOOKUP($AO57,Data!$A$6:$A$1806,Data!$D$6:$D$1806)</f>
        <v>350</v>
      </c>
      <c r="AS57" s="9">
        <f>IF($AS$1="+",LOOKUP($AO57,Data!$A$6:$A$1806,Data!$E$6:$E$1806)*-1,LOOKUP($AO57,Data!$A$6:$A$1806,Data!$E$6:$E$1806))</f>
        <v>-246.95730590820312</v>
      </c>
      <c r="AT57" s="9">
        <f>LOOKUP($AO57,Data!$A$6:$A$1806,Data!$F$6:$F$1806)</f>
        <v>0</v>
      </c>
      <c r="AU57" s="9">
        <f>LOOKUP($AO57,Data!$A$6:$A$1806,Data!$G$6:$G$1806)</f>
        <v>146</v>
      </c>
      <c r="AV57" s="9">
        <f>LOOKUP($AO57,Data!$A$6:$A$1806,Data!$H$6:$H$1806)</f>
        <v>10</v>
      </c>
      <c r="AW57" s="9">
        <f>LOOKUP($AO57,Data!$A$6:$A$1806,Data!$I$6:$I$1806)</f>
        <v>15</v>
      </c>
      <c r="AX57" s="9">
        <f>LOOKUP($AO57,Data!$A$6:$A$1806,Data!$J$6:$J$1806)</f>
        <v>-103</v>
      </c>
      <c r="AY57" s="9">
        <f>LOOKUP($AO57,Data!$A$6:$A$1806,Data!$K$6:$K$1806)</f>
        <v>7596.36</v>
      </c>
      <c r="AZ57" s="16">
        <f t="shared" si="19"/>
        <v>-17.5994873046875</v>
      </c>
      <c r="BA57" s="3" t="s">
        <v>19</v>
      </c>
      <c r="BB57" s="7">
        <f t="shared" si="12"/>
        <v>40098.101817129667</v>
      </c>
      <c r="BC57" s="14"/>
      <c r="BD57" s="14"/>
      <c r="BE57" s="14"/>
      <c r="BF57" s="14"/>
      <c r="BG57" s="14"/>
      <c r="BH57" s="14"/>
      <c r="BI57" s="14"/>
      <c r="BJ57" s="14"/>
      <c r="BK57" s="14"/>
      <c r="BL57" s="14"/>
      <c r="BM57" s="14"/>
      <c r="BN57" s="89"/>
      <c r="BO57" s="3" t="s">
        <v>19</v>
      </c>
      <c r="BP57" s="7">
        <f t="shared" si="13"/>
        <v>40098.101817129667</v>
      </c>
      <c r="BQ57" s="14"/>
      <c r="BR57" s="14"/>
      <c r="BS57" s="14"/>
      <c r="BT57" s="14"/>
      <c r="BU57" s="14"/>
      <c r="BV57" s="14"/>
      <c r="BW57" s="14"/>
      <c r="BX57" s="14"/>
      <c r="BY57" s="14"/>
      <c r="BZ57" s="14"/>
      <c r="CA57" s="14"/>
      <c r="CB57" s="89"/>
      <c r="CC57" s="3" t="s">
        <v>19</v>
      </c>
      <c r="CD57" s="7">
        <f t="shared" si="14"/>
        <v>40098.101817129667</v>
      </c>
      <c r="CE57" s="14"/>
      <c r="CF57" s="14"/>
      <c r="CG57" s="14"/>
      <c r="CH57" s="14"/>
      <c r="CI57" s="14"/>
      <c r="CJ57" s="14"/>
      <c r="CK57" s="14"/>
      <c r="CL57" s="14"/>
      <c r="CM57" s="14"/>
      <c r="CN57" s="14"/>
      <c r="CO57" s="14"/>
      <c r="CP57" s="89"/>
      <c r="CQ57" s="3" t="s">
        <v>19</v>
      </c>
      <c r="CR57" s="7">
        <f t="shared" si="15"/>
        <v>40098.101817129667</v>
      </c>
      <c r="CS57" s="14"/>
      <c r="CT57" s="14"/>
      <c r="CU57" s="14"/>
      <c r="CV57" s="14"/>
      <c r="CW57" s="14"/>
      <c r="CX57" s="14"/>
      <c r="CY57" s="14"/>
      <c r="CZ57" s="14"/>
      <c r="DA57" s="14"/>
      <c r="DB57" s="14"/>
      <c r="DC57" s="14"/>
      <c r="DD57" s="89"/>
      <c r="DE57" s="3" t="s">
        <v>19</v>
      </c>
      <c r="DF57" s="7">
        <f t="shared" si="16"/>
        <v>40098.101817129667</v>
      </c>
      <c r="DG57" s="14"/>
      <c r="DH57" s="14"/>
      <c r="DI57" s="14"/>
      <c r="DJ57" s="14"/>
      <c r="DK57" s="14"/>
      <c r="DL57" s="14"/>
      <c r="DM57" s="14"/>
      <c r="DN57" s="14"/>
      <c r="DO57" s="14"/>
      <c r="DP57" s="14"/>
      <c r="DQ57" s="14"/>
      <c r="DR57" s="89"/>
    </row>
    <row r="58" spans="1:122">
      <c r="A58" s="3" t="s">
        <v>20</v>
      </c>
      <c r="B58" s="7">
        <f t="shared" si="20"/>
        <v>40098.101840277814</v>
      </c>
      <c r="C58">
        <f>LOOKUP(B58,Data!$A$6:$A$1806,Data!B$6:B$1806)</f>
        <v>60.030998229980469</v>
      </c>
      <c r="D58" s="8">
        <f>LOOKUP(B58,Data!$A$6:$A$1806,Data!C$6:C$1806)</f>
        <v>3669.98291015625</v>
      </c>
      <c r="H58" s="16">
        <f t="shared" si="17"/>
        <v>-24.798583984375</v>
      </c>
      <c r="I58" s="8">
        <f t="shared" si="9"/>
        <v>-19.318055198313605</v>
      </c>
      <c r="J58" s="8"/>
      <c r="K58" s="8"/>
      <c r="L58" s="16">
        <f t="shared" si="21"/>
        <v>-0.30971686556440797</v>
      </c>
      <c r="M58" s="8">
        <f t="shared" si="22"/>
        <v>3660.1369261186842</v>
      </c>
      <c r="N58" s="8"/>
      <c r="O58" s="8"/>
      <c r="P58" s="8"/>
      <c r="Q58" s="8"/>
      <c r="Z58">
        <f t="shared" si="10"/>
        <v>0</v>
      </c>
      <c r="AC58" s="87" t="str">
        <f t="shared" si="18"/>
        <v>T-42 sec</v>
      </c>
      <c r="AD58" s="95"/>
      <c r="AE58" s="100"/>
      <c r="AF58" s="95"/>
      <c r="AG58" s="100"/>
      <c r="AH58" s="95"/>
      <c r="AI58" s="100"/>
      <c r="AJ58" s="95"/>
      <c r="AK58" s="100"/>
      <c r="AL58" s="14"/>
      <c r="AM58" s="89"/>
      <c r="AN58" s="3" t="s">
        <v>20</v>
      </c>
      <c r="AO58" s="7">
        <f t="shared" si="11"/>
        <v>40098.101840277814</v>
      </c>
      <c r="AP58" s="51">
        <f>LOOKUP($AO58,Data!$A$6:$A$1806,Data!$B$6:$B$1806)</f>
        <v>60.030998229980469</v>
      </c>
      <c r="AQ58" s="9">
        <f>LOOKUP($AO58,Data!$A$6:$A$1806,Data!$C$6:$C$1806)</f>
        <v>3669.98291015625</v>
      </c>
      <c r="AR58" s="9">
        <f>LOOKUP($AO58,Data!$A$6:$A$1806,Data!$D$6:$D$1806)</f>
        <v>350</v>
      </c>
      <c r="AS58" s="9">
        <f>IF($AS$1="+",LOOKUP($AO58,Data!$A$6:$A$1806,Data!$E$6:$E$1806)*-1,LOOKUP($AO58,Data!$A$6:$A$1806,Data!$E$6:$E$1806))</f>
        <v>-254.54177856445312</v>
      </c>
      <c r="AT58" s="9">
        <f>LOOKUP($AO58,Data!$A$6:$A$1806,Data!$F$6:$F$1806)</f>
        <v>0</v>
      </c>
      <c r="AU58" s="9">
        <f>LOOKUP($AO58,Data!$A$6:$A$1806,Data!$G$6:$G$1806)</f>
        <v>146.5</v>
      </c>
      <c r="AV58" s="9">
        <f>LOOKUP($AO58,Data!$A$6:$A$1806,Data!$H$6:$H$1806)</f>
        <v>10</v>
      </c>
      <c r="AW58" s="9">
        <f>LOOKUP($AO58,Data!$A$6:$A$1806,Data!$I$6:$I$1806)</f>
        <v>15</v>
      </c>
      <c r="AX58" s="9">
        <f>LOOKUP($AO58,Data!$A$6:$A$1806,Data!$J$6:$J$1806)</f>
        <v>-103</v>
      </c>
      <c r="AY58" s="9">
        <f>LOOKUP($AO58,Data!$A$6:$A$1806,Data!$K$6:$K$1806)</f>
        <v>7596.69</v>
      </c>
      <c r="AZ58" s="16">
        <f t="shared" si="19"/>
        <v>-24.798583984375</v>
      </c>
      <c r="BA58" s="3" t="s">
        <v>20</v>
      </c>
      <c r="BB58" s="7">
        <f t="shared" si="12"/>
        <v>40098.101840277814</v>
      </c>
      <c r="BC58" s="14"/>
      <c r="BD58" s="14"/>
      <c r="BE58" s="14"/>
      <c r="BF58" s="14"/>
      <c r="BG58" s="14"/>
      <c r="BH58" s="14"/>
      <c r="BI58" s="14"/>
      <c r="BJ58" s="14"/>
      <c r="BK58" s="14"/>
      <c r="BL58" s="14"/>
      <c r="BM58" s="14"/>
      <c r="BN58" s="89"/>
      <c r="BO58" s="3" t="s">
        <v>20</v>
      </c>
      <c r="BP58" s="7">
        <f t="shared" si="13"/>
        <v>40098.101840277814</v>
      </c>
      <c r="BQ58" s="14"/>
      <c r="BR58" s="14"/>
      <c r="BS58" s="14"/>
      <c r="BT58" s="14"/>
      <c r="BU58" s="14"/>
      <c r="BV58" s="14"/>
      <c r="BW58" s="14"/>
      <c r="BX58" s="14"/>
      <c r="BY58" s="14"/>
      <c r="BZ58" s="14"/>
      <c r="CA58" s="14"/>
      <c r="CB58" s="89"/>
      <c r="CC58" s="3" t="s">
        <v>20</v>
      </c>
      <c r="CD58" s="7">
        <f t="shared" si="14"/>
        <v>40098.101840277814</v>
      </c>
      <c r="CE58" s="14"/>
      <c r="CF58" s="14"/>
      <c r="CG58" s="14"/>
      <c r="CH58" s="14"/>
      <c r="CI58" s="14"/>
      <c r="CJ58" s="14"/>
      <c r="CK58" s="14"/>
      <c r="CL58" s="14"/>
      <c r="CM58" s="14"/>
      <c r="CN58" s="14"/>
      <c r="CO58" s="14"/>
      <c r="CP58" s="89"/>
      <c r="CQ58" s="3" t="s">
        <v>20</v>
      </c>
      <c r="CR58" s="7">
        <f t="shared" si="15"/>
        <v>40098.101840277814</v>
      </c>
      <c r="CS58" s="14"/>
      <c r="CT58" s="14"/>
      <c r="CU58" s="14"/>
      <c r="CV58" s="14"/>
      <c r="CW58" s="14"/>
      <c r="CX58" s="14"/>
      <c r="CY58" s="14"/>
      <c r="CZ58" s="14"/>
      <c r="DA58" s="14"/>
      <c r="DB58" s="14"/>
      <c r="DC58" s="14"/>
      <c r="DD58" s="89"/>
      <c r="DE58" s="3" t="s">
        <v>20</v>
      </c>
      <c r="DF58" s="7">
        <f t="shared" si="16"/>
        <v>40098.101840277814</v>
      </c>
      <c r="DG58" s="14"/>
      <c r="DH58" s="14"/>
      <c r="DI58" s="14"/>
      <c r="DJ58" s="14"/>
      <c r="DK58" s="14"/>
      <c r="DL58" s="14"/>
      <c r="DM58" s="14"/>
      <c r="DN58" s="14"/>
      <c r="DO58" s="14"/>
      <c r="DP58" s="14"/>
      <c r="DQ58" s="14"/>
      <c r="DR58" s="89"/>
    </row>
    <row r="59" spans="1:122">
      <c r="A59" s="3" t="s">
        <v>21</v>
      </c>
      <c r="B59" s="7">
        <f t="shared" si="20"/>
        <v>40098.10186342596</v>
      </c>
      <c r="C59">
        <f>LOOKUP(B59,Data!$A$6:$A$1806,Data!B$6:B$1806)</f>
        <v>60.030998229980469</v>
      </c>
      <c r="D59" s="8">
        <f>LOOKUP(B59,Data!$A$6:$A$1806,Data!C$6:C$1806)</f>
        <v>3669.98291015625</v>
      </c>
      <c r="H59" s="16">
        <f t="shared" si="17"/>
        <v>-24.798583984375</v>
      </c>
      <c r="I59" s="8">
        <f t="shared" si="9"/>
        <v>-21.236240273435094</v>
      </c>
      <c r="J59" s="8"/>
      <c r="K59" s="8"/>
      <c r="L59" s="16">
        <f t="shared" si="21"/>
        <v>-0.30971686556440797</v>
      </c>
      <c r="M59" s="8">
        <f t="shared" si="22"/>
        <v>3657.9090241779982</v>
      </c>
      <c r="N59" s="8"/>
      <c r="O59" s="8"/>
      <c r="P59" s="8"/>
      <c r="Q59" s="8"/>
      <c r="Z59">
        <f t="shared" si="10"/>
        <v>0</v>
      </c>
      <c r="AC59" s="87" t="str">
        <f t="shared" si="18"/>
        <v>T-40 sec</v>
      </c>
      <c r="AD59" s="95"/>
      <c r="AE59" s="100"/>
      <c r="AF59" s="95"/>
      <c r="AG59" s="100"/>
      <c r="AH59" s="95"/>
      <c r="AI59" s="100"/>
      <c r="AJ59" s="95"/>
      <c r="AK59" s="100"/>
      <c r="AL59" s="14"/>
      <c r="AM59" s="89"/>
      <c r="AN59" s="3" t="s">
        <v>21</v>
      </c>
      <c r="AO59" s="7">
        <f t="shared" si="11"/>
        <v>40098.10186342596</v>
      </c>
      <c r="AP59" s="51">
        <f>LOOKUP($AO59,Data!$A$6:$A$1806,Data!$B$6:$B$1806)</f>
        <v>60.030998229980469</v>
      </c>
      <c r="AQ59" s="9">
        <f>LOOKUP($AO59,Data!$A$6:$A$1806,Data!$C$6:$C$1806)</f>
        <v>3669.98291015625</v>
      </c>
      <c r="AR59" s="9">
        <f>LOOKUP($AO59,Data!$A$6:$A$1806,Data!$D$6:$D$1806)</f>
        <v>350</v>
      </c>
      <c r="AS59" s="9">
        <f>IF($AS$1="+",LOOKUP($AO59,Data!$A$6:$A$1806,Data!$E$6:$E$1806)*-1,LOOKUP($AO59,Data!$A$6:$A$1806,Data!$E$6:$E$1806))</f>
        <v>-254.54177856445312</v>
      </c>
      <c r="AT59" s="9">
        <f>LOOKUP($AO59,Data!$A$6:$A$1806,Data!$F$6:$F$1806)</f>
        <v>0</v>
      </c>
      <c r="AU59" s="9">
        <f>LOOKUP($AO59,Data!$A$6:$A$1806,Data!$G$6:$G$1806)</f>
        <v>146.5</v>
      </c>
      <c r="AV59" s="9">
        <f>LOOKUP($AO59,Data!$A$6:$A$1806,Data!$H$6:$H$1806)</f>
        <v>10</v>
      </c>
      <c r="AW59" s="9">
        <f>LOOKUP($AO59,Data!$A$6:$A$1806,Data!$I$6:$I$1806)</f>
        <v>15</v>
      </c>
      <c r="AX59" s="9">
        <f>LOOKUP($AO59,Data!$A$6:$A$1806,Data!$J$6:$J$1806)</f>
        <v>-103</v>
      </c>
      <c r="AY59" s="9">
        <f>LOOKUP($AO59,Data!$A$6:$A$1806,Data!$K$6:$K$1806)</f>
        <v>7596.69</v>
      </c>
      <c r="AZ59" s="16">
        <f t="shared" si="19"/>
        <v>-24.798583984375</v>
      </c>
      <c r="BA59" s="3" t="s">
        <v>21</v>
      </c>
      <c r="BB59" s="7">
        <f t="shared" si="12"/>
        <v>40098.10186342596</v>
      </c>
      <c r="BC59" s="14"/>
      <c r="BD59" s="14"/>
      <c r="BE59" s="14"/>
      <c r="BF59" s="14"/>
      <c r="BG59" s="14"/>
      <c r="BH59" s="14"/>
      <c r="BI59" s="14"/>
      <c r="BJ59" s="14"/>
      <c r="BK59" s="14"/>
      <c r="BL59" s="14"/>
      <c r="BM59" s="14"/>
      <c r="BN59" s="89"/>
      <c r="BO59" s="3" t="s">
        <v>21</v>
      </c>
      <c r="BP59" s="7">
        <f t="shared" si="13"/>
        <v>40098.10186342596</v>
      </c>
      <c r="BQ59" s="14"/>
      <c r="BR59" s="14"/>
      <c r="BS59" s="14"/>
      <c r="BT59" s="14"/>
      <c r="BU59" s="14"/>
      <c r="BV59" s="14"/>
      <c r="BW59" s="14"/>
      <c r="BX59" s="14"/>
      <c r="BY59" s="14"/>
      <c r="BZ59" s="14"/>
      <c r="CA59" s="14"/>
      <c r="CB59" s="89"/>
      <c r="CC59" s="3" t="s">
        <v>21</v>
      </c>
      <c r="CD59" s="7">
        <f t="shared" si="14"/>
        <v>40098.10186342596</v>
      </c>
      <c r="CE59" s="14"/>
      <c r="CF59" s="14"/>
      <c r="CG59" s="14"/>
      <c r="CH59" s="14"/>
      <c r="CI59" s="14"/>
      <c r="CJ59" s="14"/>
      <c r="CK59" s="14"/>
      <c r="CL59" s="14"/>
      <c r="CM59" s="14"/>
      <c r="CN59" s="14"/>
      <c r="CO59" s="14"/>
      <c r="CP59" s="89"/>
      <c r="CQ59" s="3" t="s">
        <v>21</v>
      </c>
      <c r="CR59" s="7">
        <f t="shared" si="15"/>
        <v>40098.10186342596</v>
      </c>
      <c r="CS59" s="14"/>
      <c r="CT59" s="14"/>
      <c r="CU59" s="14"/>
      <c r="CV59" s="14"/>
      <c r="CW59" s="14"/>
      <c r="CX59" s="14"/>
      <c r="CY59" s="14"/>
      <c r="CZ59" s="14"/>
      <c r="DA59" s="14"/>
      <c r="DB59" s="14"/>
      <c r="DC59" s="14"/>
      <c r="DD59" s="89"/>
      <c r="DE59" s="3" t="s">
        <v>21</v>
      </c>
      <c r="DF59" s="7">
        <f t="shared" si="16"/>
        <v>40098.10186342596</v>
      </c>
      <c r="DG59" s="14"/>
      <c r="DH59" s="14"/>
      <c r="DI59" s="14"/>
      <c r="DJ59" s="14"/>
      <c r="DK59" s="14"/>
      <c r="DL59" s="14"/>
      <c r="DM59" s="14"/>
      <c r="DN59" s="14"/>
      <c r="DO59" s="14"/>
      <c r="DP59" s="14"/>
      <c r="DQ59" s="14"/>
      <c r="DR59" s="89"/>
    </row>
    <row r="60" spans="1:122">
      <c r="A60" s="3" t="s">
        <v>22</v>
      </c>
      <c r="B60" s="7">
        <f t="shared" si="20"/>
        <v>40098.101886574106</v>
      </c>
      <c r="C60">
        <f>LOOKUP(B60,Data!$A$6:$A$1806,Data!B$6:B$1806)</f>
        <v>60.036998748779297</v>
      </c>
      <c r="D60" s="8">
        <f>LOOKUP(B60,Data!$A$6:$A$1806,Data!C$6:C$1806)</f>
        <v>3666.46728515625</v>
      </c>
      <c r="H60" s="16">
        <f t="shared" si="17"/>
        <v>-29.5989990234375</v>
      </c>
      <c r="I60" s="8">
        <f t="shared" si="9"/>
        <v>-24.163205835935937</v>
      </c>
      <c r="J60" s="8"/>
      <c r="K60" s="8"/>
      <c r="L60" s="16">
        <f t="shared" si="21"/>
        <v>-0.30971686556440797</v>
      </c>
      <c r="M60" s="8">
        <f t="shared" si="22"/>
        <v>3654.6723417499329</v>
      </c>
      <c r="N60" s="8"/>
      <c r="O60" s="8"/>
      <c r="P60" s="8"/>
      <c r="Q60" s="8"/>
      <c r="Z60">
        <f t="shared" si="10"/>
        <v>0</v>
      </c>
      <c r="AC60" s="87" t="str">
        <f t="shared" si="18"/>
        <v>T-38 sec</v>
      </c>
      <c r="AD60" s="95"/>
      <c r="AE60" s="100"/>
      <c r="AF60" s="95"/>
      <c r="AG60" s="100"/>
      <c r="AH60" s="95"/>
      <c r="AI60" s="100"/>
      <c r="AJ60" s="95"/>
      <c r="AK60" s="100"/>
      <c r="AL60" s="14"/>
      <c r="AM60" s="89"/>
      <c r="AN60" s="3" t="s">
        <v>22</v>
      </c>
      <c r="AO60" s="7">
        <f t="shared" si="11"/>
        <v>40098.101886574106</v>
      </c>
      <c r="AP60" s="51">
        <f>LOOKUP($AO60,Data!$A$6:$A$1806,Data!$B$6:$B$1806)</f>
        <v>60.036998748779297</v>
      </c>
      <c r="AQ60" s="9">
        <f>LOOKUP($AO60,Data!$A$6:$A$1806,Data!$C$6:$C$1806)</f>
        <v>3666.46728515625</v>
      </c>
      <c r="AR60" s="9">
        <f>LOOKUP($AO60,Data!$A$6:$A$1806,Data!$D$6:$D$1806)</f>
        <v>350</v>
      </c>
      <c r="AS60" s="9">
        <f>IF($AS$1="+",LOOKUP($AO60,Data!$A$6:$A$1806,Data!$E$6:$E$1806)*-1,LOOKUP($AO60,Data!$A$6:$A$1806,Data!$E$6:$E$1806))</f>
        <v>-254.54177856445312</v>
      </c>
      <c r="AT60" s="9">
        <f>LOOKUP($AO60,Data!$A$6:$A$1806,Data!$F$6:$F$1806)</f>
        <v>0</v>
      </c>
      <c r="AU60" s="9">
        <f>LOOKUP($AO60,Data!$A$6:$A$1806,Data!$G$6:$G$1806)</f>
        <v>147</v>
      </c>
      <c r="AV60" s="9">
        <f>LOOKUP($AO60,Data!$A$6:$A$1806,Data!$H$6:$H$1806)</f>
        <v>10</v>
      </c>
      <c r="AW60" s="9">
        <f>LOOKUP($AO60,Data!$A$6:$A$1806,Data!$I$6:$I$1806)</f>
        <v>15</v>
      </c>
      <c r="AX60" s="9">
        <f>LOOKUP($AO60,Data!$A$6:$A$1806,Data!$J$6:$J$1806)</f>
        <v>-103</v>
      </c>
      <c r="AY60" s="9">
        <f>LOOKUP($AO60,Data!$A$6:$A$1806,Data!$K$6:$K$1806)</f>
        <v>7597.02</v>
      </c>
      <c r="AZ60" s="16">
        <f t="shared" si="19"/>
        <v>-29.5989990234375</v>
      </c>
      <c r="BA60" s="3" t="s">
        <v>22</v>
      </c>
      <c r="BB60" s="7">
        <f t="shared" si="12"/>
        <v>40098.101886574106</v>
      </c>
      <c r="BC60" s="14"/>
      <c r="BD60" s="14"/>
      <c r="BE60" s="14"/>
      <c r="BF60" s="14"/>
      <c r="BG60" s="14"/>
      <c r="BH60" s="14"/>
      <c r="BI60" s="14"/>
      <c r="BJ60" s="14"/>
      <c r="BK60" s="14"/>
      <c r="BL60" s="14"/>
      <c r="BM60" s="14"/>
      <c r="BN60" s="89"/>
      <c r="BO60" s="3" t="s">
        <v>22</v>
      </c>
      <c r="BP60" s="7">
        <f t="shared" si="13"/>
        <v>40098.101886574106</v>
      </c>
      <c r="BQ60" s="14"/>
      <c r="BR60" s="14"/>
      <c r="BS60" s="14"/>
      <c r="BT60" s="14"/>
      <c r="BU60" s="14"/>
      <c r="BV60" s="14"/>
      <c r="BW60" s="14"/>
      <c r="BX60" s="14"/>
      <c r="BY60" s="14"/>
      <c r="BZ60" s="14"/>
      <c r="CA60" s="14"/>
      <c r="CB60" s="89"/>
      <c r="CC60" s="3" t="s">
        <v>22</v>
      </c>
      <c r="CD60" s="7">
        <f t="shared" si="14"/>
        <v>40098.101886574106</v>
      </c>
      <c r="CE60" s="14"/>
      <c r="CF60" s="14"/>
      <c r="CG60" s="14"/>
      <c r="CH60" s="14"/>
      <c r="CI60" s="14"/>
      <c r="CJ60" s="14"/>
      <c r="CK60" s="14"/>
      <c r="CL60" s="14"/>
      <c r="CM60" s="14"/>
      <c r="CN60" s="14"/>
      <c r="CO60" s="14"/>
      <c r="CP60" s="89"/>
      <c r="CQ60" s="3" t="s">
        <v>22</v>
      </c>
      <c r="CR60" s="7">
        <f t="shared" si="15"/>
        <v>40098.101886574106</v>
      </c>
      <c r="CS60" s="14"/>
      <c r="CT60" s="14"/>
      <c r="CU60" s="14"/>
      <c r="CV60" s="14"/>
      <c r="CW60" s="14"/>
      <c r="CX60" s="14"/>
      <c r="CY60" s="14"/>
      <c r="CZ60" s="14"/>
      <c r="DA60" s="14"/>
      <c r="DB60" s="14"/>
      <c r="DC60" s="14"/>
      <c r="DD60" s="89"/>
      <c r="DE60" s="3" t="s">
        <v>22</v>
      </c>
      <c r="DF60" s="7">
        <f t="shared" si="16"/>
        <v>40098.101886574106</v>
      </c>
      <c r="DG60" s="14"/>
      <c r="DH60" s="14"/>
      <c r="DI60" s="14"/>
      <c r="DJ60" s="14"/>
      <c r="DK60" s="14"/>
      <c r="DL60" s="14"/>
      <c r="DM60" s="14"/>
      <c r="DN60" s="14"/>
      <c r="DO60" s="14"/>
      <c r="DP60" s="14"/>
      <c r="DQ60" s="14"/>
      <c r="DR60" s="89"/>
    </row>
    <row r="61" spans="1:122">
      <c r="A61" s="3" t="s">
        <v>23</v>
      </c>
      <c r="B61" s="7">
        <f t="shared" si="20"/>
        <v>40098.101909722252</v>
      </c>
      <c r="C61">
        <f>LOOKUP(B61,Data!$A$6:$A$1806,Data!B$6:B$1806)</f>
        <v>60.035999298095703</v>
      </c>
      <c r="D61" s="8">
        <f>LOOKUP(B61,Data!$A$6:$A$1806,Data!C$6:C$1806)</f>
        <v>3661.59912109375</v>
      </c>
      <c r="H61" s="16">
        <f t="shared" si="17"/>
        <v>-28.7994384765625</v>
      </c>
      <c r="I61" s="8">
        <f t="shared" si="9"/>
        <v>-25.785887260155235</v>
      </c>
      <c r="J61" s="8"/>
      <c r="K61" s="8"/>
      <c r="L61" s="16">
        <f t="shared" si="21"/>
        <v>-0.30971686556440797</v>
      </c>
      <c r="M61" s="8">
        <f t="shared" si="22"/>
        <v>3652.7399434601493</v>
      </c>
      <c r="N61" s="8"/>
      <c r="O61" s="8"/>
      <c r="P61" s="8"/>
      <c r="Q61" s="8"/>
      <c r="Z61">
        <f t="shared" si="10"/>
        <v>0</v>
      </c>
      <c r="AC61" s="87" t="str">
        <f t="shared" si="18"/>
        <v>T-36 sec</v>
      </c>
      <c r="AD61" s="95"/>
      <c r="AE61" s="100"/>
      <c r="AF61" s="95"/>
      <c r="AG61" s="100"/>
      <c r="AH61" s="95"/>
      <c r="AI61" s="100"/>
      <c r="AJ61" s="95"/>
      <c r="AK61" s="100"/>
      <c r="AL61" s="14"/>
      <c r="AM61" s="89"/>
      <c r="AN61" s="3" t="s">
        <v>23</v>
      </c>
      <c r="AO61" s="7">
        <f t="shared" si="11"/>
        <v>40098.101909722252</v>
      </c>
      <c r="AP61" s="51">
        <f>LOOKUP($AO61,Data!$A$6:$A$1806,Data!$B$6:$B$1806)</f>
        <v>60.035999298095703</v>
      </c>
      <c r="AQ61" s="9">
        <f>LOOKUP($AO61,Data!$A$6:$A$1806,Data!$C$6:$C$1806)</f>
        <v>3661.59912109375</v>
      </c>
      <c r="AR61" s="9">
        <f>LOOKUP($AO61,Data!$A$6:$A$1806,Data!$D$6:$D$1806)</f>
        <v>350</v>
      </c>
      <c r="AS61" s="9">
        <f>IF($AS$1="+",LOOKUP($AO61,Data!$A$6:$A$1806,Data!$E$6:$E$1806)*-1,LOOKUP($AO61,Data!$A$6:$A$1806,Data!$E$6:$E$1806))</f>
        <v>-254.54177856445312</v>
      </c>
      <c r="AT61" s="9">
        <f>LOOKUP($AO61,Data!$A$6:$A$1806,Data!$F$6:$F$1806)</f>
        <v>0</v>
      </c>
      <c r="AU61" s="9">
        <f>LOOKUP($AO61,Data!$A$6:$A$1806,Data!$G$6:$G$1806)</f>
        <v>147.5</v>
      </c>
      <c r="AV61" s="9">
        <f>LOOKUP($AO61,Data!$A$6:$A$1806,Data!$H$6:$H$1806)</f>
        <v>10</v>
      </c>
      <c r="AW61" s="9">
        <f>LOOKUP($AO61,Data!$A$6:$A$1806,Data!$I$6:$I$1806)</f>
        <v>15</v>
      </c>
      <c r="AX61" s="9">
        <f>LOOKUP($AO61,Data!$A$6:$A$1806,Data!$J$6:$J$1806)</f>
        <v>-103</v>
      </c>
      <c r="AY61" s="9">
        <f>LOOKUP($AO61,Data!$A$6:$A$1806,Data!$K$6:$K$1806)</f>
        <v>7597.35</v>
      </c>
      <c r="AZ61" s="16">
        <f t="shared" si="19"/>
        <v>-28.7994384765625</v>
      </c>
      <c r="BA61" s="3" t="s">
        <v>23</v>
      </c>
      <c r="BB61" s="7">
        <f t="shared" si="12"/>
        <v>40098.101909722252</v>
      </c>
      <c r="BC61" s="14"/>
      <c r="BD61" s="14"/>
      <c r="BE61" s="14"/>
      <c r="BF61" s="14"/>
      <c r="BG61" s="14"/>
      <c r="BH61" s="14"/>
      <c r="BI61" s="14"/>
      <c r="BJ61" s="14"/>
      <c r="BK61" s="14"/>
      <c r="BL61" s="14"/>
      <c r="BM61" s="14"/>
      <c r="BN61" s="89"/>
      <c r="BO61" s="3" t="s">
        <v>23</v>
      </c>
      <c r="BP61" s="7">
        <f t="shared" si="13"/>
        <v>40098.101909722252</v>
      </c>
      <c r="BQ61" s="14"/>
      <c r="BR61" s="14"/>
      <c r="BS61" s="14"/>
      <c r="BT61" s="14"/>
      <c r="BU61" s="14"/>
      <c r="BV61" s="14"/>
      <c r="BW61" s="14"/>
      <c r="BX61" s="14"/>
      <c r="BY61" s="14"/>
      <c r="BZ61" s="14"/>
      <c r="CA61" s="14"/>
      <c r="CB61" s="89"/>
      <c r="CC61" s="3" t="s">
        <v>23</v>
      </c>
      <c r="CD61" s="7">
        <f t="shared" si="14"/>
        <v>40098.101909722252</v>
      </c>
      <c r="CE61" s="14"/>
      <c r="CF61" s="14"/>
      <c r="CG61" s="14"/>
      <c r="CH61" s="14"/>
      <c r="CI61" s="14"/>
      <c r="CJ61" s="14"/>
      <c r="CK61" s="14"/>
      <c r="CL61" s="14"/>
      <c r="CM61" s="14"/>
      <c r="CN61" s="14"/>
      <c r="CO61" s="14"/>
      <c r="CP61" s="89"/>
      <c r="CQ61" s="3" t="s">
        <v>23</v>
      </c>
      <c r="CR61" s="7">
        <f t="shared" si="15"/>
        <v>40098.101909722252</v>
      </c>
      <c r="CS61" s="14"/>
      <c r="CT61" s="14"/>
      <c r="CU61" s="14"/>
      <c r="CV61" s="14"/>
      <c r="CW61" s="14"/>
      <c r="CX61" s="14"/>
      <c r="CY61" s="14"/>
      <c r="CZ61" s="14"/>
      <c r="DA61" s="14"/>
      <c r="DB61" s="14"/>
      <c r="DC61" s="14"/>
      <c r="DD61" s="89"/>
      <c r="DE61" s="3" t="s">
        <v>23</v>
      </c>
      <c r="DF61" s="7">
        <f t="shared" si="16"/>
        <v>40098.101909722252</v>
      </c>
      <c r="DG61" s="14"/>
      <c r="DH61" s="14"/>
      <c r="DI61" s="14"/>
      <c r="DJ61" s="14"/>
      <c r="DK61" s="14"/>
      <c r="DL61" s="14"/>
      <c r="DM61" s="14"/>
      <c r="DN61" s="14"/>
      <c r="DO61" s="14"/>
      <c r="DP61" s="14"/>
      <c r="DQ61" s="14"/>
      <c r="DR61" s="89"/>
    </row>
    <row r="62" spans="1:122">
      <c r="A62" s="3" t="s">
        <v>24</v>
      </c>
      <c r="B62" s="7">
        <f t="shared" si="20"/>
        <v>40098.101932870399</v>
      </c>
      <c r="C62">
        <f>LOOKUP(B62,Data!$A$6:$A$1806,Data!B$6:B$1806)</f>
        <v>60.035999298095703</v>
      </c>
      <c r="D62" s="8">
        <f>LOOKUP(B62,Data!$A$6:$A$1806,Data!C$6:C$1806)</f>
        <v>3661.59912109375</v>
      </c>
      <c r="H62" s="16">
        <f t="shared" si="17"/>
        <v>-28.7994384765625</v>
      </c>
      <c r="I62" s="8">
        <f t="shared" si="9"/>
        <v>-26.84063018589778</v>
      </c>
      <c r="J62" s="8"/>
      <c r="K62" s="8"/>
      <c r="L62" s="16">
        <f t="shared" si="21"/>
        <v>-0.30971686556440797</v>
      </c>
      <c r="M62" s="8">
        <f t="shared" si="22"/>
        <v>3651.3754836688422</v>
      </c>
      <c r="N62" s="8"/>
      <c r="O62" s="8"/>
      <c r="P62" s="8"/>
      <c r="Q62" s="8"/>
      <c r="Z62">
        <f t="shared" si="10"/>
        <v>0</v>
      </c>
      <c r="AC62" s="87" t="str">
        <f t="shared" si="18"/>
        <v>T-34 sec</v>
      </c>
      <c r="AD62" s="95"/>
      <c r="AE62" s="100"/>
      <c r="AF62" s="95"/>
      <c r="AG62" s="100"/>
      <c r="AH62" s="95"/>
      <c r="AI62" s="100"/>
      <c r="AJ62" s="95"/>
      <c r="AK62" s="100"/>
      <c r="AL62" s="14"/>
      <c r="AM62" s="89"/>
      <c r="AN62" s="3" t="s">
        <v>24</v>
      </c>
      <c r="AO62" s="7">
        <f t="shared" si="11"/>
        <v>40098.101932870399</v>
      </c>
      <c r="AP62" s="51">
        <f>LOOKUP($AO62,Data!$A$6:$A$1806,Data!$B$6:$B$1806)</f>
        <v>60.035999298095703</v>
      </c>
      <c r="AQ62" s="9">
        <f>LOOKUP($AO62,Data!$A$6:$A$1806,Data!$C$6:$C$1806)</f>
        <v>3661.59912109375</v>
      </c>
      <c r="AR62" s="9">
        <f>LOOKUP($AO62,Data!$A$6:$A$1806,Data!$D$6:$D$1806)</f>
        <v>350</v>
      </c>
      <c r="AS62" s="9">
        <f>IF($AS$1="+",LOOKUP($AO62,Data!$A$6:$A$1806,Data!$E$6:$E$1806)*-1,LOOKUP($AO62,Data!$A$6:$A$1806,Data!$E$6:$E$1806))</f>
        <v>-254.54177856445312</v>
      </c>
      <c r="AT62" s="9">
        <f>LOOKUP($AO62,Data!$A$6:$A$1806,Data!$F$6:$F$1806)</f>
        <v>0</v>
      </c>
      <c r="AU62" s="9">
        <f>LOOKUP($AO62,Data!$A$6:$A$1806,Data!$G$6:$G$1806)</f>
        <v>147.5</v>
      </c>
      <c r="AV62" s="9">
        <f>LOOKUP($AO62,Data!$A$6:$A$1806,Data!$H$6:$H$1806)</f>
        <v>10</v>
      </c>
      <c r="AW62" s="9">
        <f>LOOKUP($AO62,Data!$A$6:$A$1806,Data!$I$6:$I$1806)</f>
        <v>15</v>
      </c>
      <c r="AX62" s="9">
        <f>LOOKUP($AO62,Data!$A$6:$A$1806,Data!$J$6:$J$1806)</f>
        <v>-103</v>
      </c>
      <c r="AY62" s="9">
        <f>LOOKUP($AO62,Data!$A$6:$A$1806,Data!$K$6:$K$1806)</f>
        <v>7597.35</v>
      </c>
      <c r="AZ62" s="16">
        <f t="shared" si="19"/>
        <v>-28.7994384765625</v>
      </c>
      <c r="BA62" s="3" t="s">
        <v>24</v>
      </c>
      <c r="BB62" s="7">
        <f t="shared" si="12"/>
        <v>40098.101932870399</v>
      </c>
      <c r="BC62" s="14"/>
      <c r="BD62" s="14"/>
      <c r="BE62" s="14"/>
      <c r="BF62" s="14"/>
      <c r="BG62" s="14"/>
      <c r="BH62" s="14"/>
      <c r="BI62" s="14"/>
      <c r="BJ62" s="14"/>
      <c r="BK62" s="14"/>
      <c r="BL62" s="14"/>
      <c r="BM62" s="14"/>
      <c r="BN62" s="89"/>
      <c r="BO62" s="3" t="s">
        <v>24</v>
      </c>
      <c r="BP62" s="7">
        <f t="shared" si="13"/>
        <v>40098.101932870399</v>
      </c>
      <c r="BQ62" s="14"/>
      <c r="BR62" s="14"/>
      <c r="BS62" s="14"/>
      <c r="BT62" s="14"/>
      <c r="BU62" s="14"/>
      <c r="BV62" s="14"/>
      <c r="BW62" s="14"/>
      <c r="BX62" s="14"/>
      <c r="BY62" s="14"/>
      <c r="BZ62" s="14"/>
      <c r="CA62" s="14"/>
      <c r="CB62" s="89"/>
      <c r="CC62" s="3" t="s">
        <v>24</v>
      </c>
      <c r="CD62" s="7">
        <f t="shared" si="14"/>
        <v>40098.101932870399</v>
      </c>
      <c r="CE62" s="14"/>
      <c r="CF62" s="14"/>
      <c r="CG62" s="14"/>
      <c r="CH62" s="14"/>
      <c r="CI62" s="14"/>
      <c r="CJ62" s="14"/>
      <c r="CK62" s="14"/>
      <c r="CL62" s="14"/>
      <c r="CM62" s="14"/>
      <c r="CN62" s="14"/>
      <c r="CO62" s="14"/>
      <c r="CP62" s="89"/>
      <c r="CQ62" s="3" t="s">
        <v>24</v>
      </c>
      <c r="CR62" s="7">
        <f t="shared" si="15"/>
        <v>40098.101932870399</v>
      </c>
      <c r="CS62" s="14"/>
      <c r="CT62" s="14"/>
      <c r="CU62" s="14"/>
      <c r="CV62" s="14"/>
      <c r="CW62" s="14"/>
      <c r="CX62" s="14"/>
      <c r="CY62" s="14"/>
      <c r="CZ62" s="14"/>
      <c r="DA62" s="14"/>
      <c r="DB62" s="14"/>
      <c r="DC62" s="14"/>
      <c r="DD62" s="89"/>
      <c r="DE62" s="3" t="s">
        <v>24</v>
      </c>
      <c r="DF62" s="7">
        <f t="shared" si="16"/>
        <v>40098.101932870399</v>
      </c>
      <c r="DG62" s="14"/>
      <c r="DH62" s="14"/>
      <c r="DI62" s="14"/>
      <c r="DJ62" s="14"/>
      <c r="DK62" s="14"/>
      <c r="DL62" s="14"/>
      <c r="DM62" s="14"/>
      <c r="DN62" s="14"/>
      <c r="DO62" s="14"/>
      <c r="DP62" s="14"/>
      <c r="DQ62" s="14"/>
      <c r="DR62" s="89"/>
    </row>
    <row r="63" spans="1:122">
      <c r="A63" s="3" t="s">
        <v>25</v>
      </c>
      <c r="B63" s="7">
        <f t="shared" si="20"/>
        <v>40098.101956018545</v>
      </c>
      <c r="C63">
        <f>LOOKUP(B63,Data!$A$6:$A$1806,Data!B$6:B$1806)</f>
        <v>60.046001434326172</v>
      </c>
      <c r="D63" s="8">
        <f>LOOKUP(B63,Data!$A$6:$A$1806,Data!C$6:C$1806)</f>
        <v>3660.67236328125</v>
      </c>
      <c r="H63" s="16">
        <f t="shared" si="17"/>
        <v>-36.8011474609375</v>
      </c>
      <c r="I63" s="8">
        <f t="shared" si="9"/>
        <v>-30.326811232161681</v>
      </c>
      <c r="J63" s="8"/>
      <c r="K63" s="8"/>
      <c r="L63" s="16">
        <f t="shared" si="21"/>
        <v>-0.30971686556440797</v>
      </c>
      <c r="M63" s="8">
        <f t="shared" si="22"/>
        <v>3647.5795857570138</v>
      </c>
      <c r="N63" s="8"/>
      <c r="O63" s="8"/>
      <c r="P63" s="8"/>
      <c r="Q63" s="8"/>
      <c r="Z63">
        <f t="shared" si="10"/>
        <v>0</v>
      </c>
      <c r="AC63" s="87" t="str">
        <f t="shared" si="18"/>
        <v>T-32 sec</v>
      </c>
      <c r="AD63" s="95"/>
      <c r="AE63" s="100"/>
      <c r="AF63" s="95"/>
      <c r="AG63" s="100"/>
      <c r="AH63" s="95"/>
      <c r="AI63" s="100"/>
      <c r="AJ63" s="95"/>
      <c r="AK63" s="100"/>
      <c r="AL63" s="14"/>
      <c r="AM63" s="89"/>
      <c r="AN63" s="3" t="s">
        <v>25</v>
      </c>
      <c r="AO63" s="7">
        <f t="shared" si="11"/>
        <v>40098.101956018545</v>
      </c>
      <c r="AP63" s="51">
        <f>LOOKUP($AO63,Data!$A$6:$A$1806,Data!$B$6:$B$1806)</f>
        <v>60.046001434326172</v>
      </c>
      <c r="AQ63" s="9">
        <f>LOOKUP($AO63,Data!$A$6:$A$1806,Data!$C$6:$C$1806)</f>
        <v>3660.67236328125</v>
      </c>
      <c r="AR63" s="9">
        <f>LOOKUP($AO63,Data!$A$6:$A$1806,Data!$D$6:$D$1806)</f>
        <v>350</v>
      </c>
      <c r="AS63" s="9">
        <f>IF($AS$1="+",LOOKUP($AO63,Data!$A$6:$A$1806,Data!$E$6:$E$1806)*-1,LOOKUP($AO63,Data!$A$6:$A$1806,Data!$E$6:$E$1806))</f>
        <v>-254.54177856445312</v>
      </c>
      <c r="AT63" s="9">
        <f>LOOKUP($AO63,Data!$A$6:$A$1806,Data!$F$6:$F$1806)</f>
        <v>0</v>
      </c>
      <c r="AU63" s="9">
        <f>LOOKUP($AO63,Data!$A$6:$A$1806,Data!$G$6:$G$1806)</f>
        <v>148</v>
      </c>
      <c r="AV63" s="9">
        <f>LOOKUP($AO63,Data!$A$6:$A$1806,Data!$H$6:$H$1806)</f>
        <v>10</v>
      </c>
      <c r="AW63" s="9">
        <f>LOOKUP($AO63,Data!$A$6:$A$1806,Data!$I$6:$I$1806)</f>
        <v>15</v>
      </c>
      <c r="AX63" s="9">
        <f>LOOKUP($AO63,Data!$A$6:$A$1806,Data!$J$6:$J$1806)</f>
        <v>-103</v>
      </c>
      <c r="AY63" s="9">
        <f>LOOKUP($AO63,Data!$A$6:$A$1806,Data!$K$6:$K$1806)</f>
        <v>7597.68</v>
      </c>
      <c r="AZ63" s="16">
        <f t="shared" si="19"/>
        <v>-36.8011474609375</v>
      </c>
      <c r="BA63" s="3" t="s">
        <v>25</v>
      </c>
      <c r="BB63" s="7">
        <f t="shared" si="12"/>
        <v>40098.101956018545</v>
      </c>
      <c r="BC63" s="14"/>
      <c r="BD63" s="14"/>
      <c r="BE63" s="14"/>
      <c r="BF63" s="14"/>
      <c r="BG63" s="14"/>
      <c r="BH63" s="14"/>
      <c r="BI63" s="14"/>
      <c r="BJ63" s="14"/>
      <c r="BK63" s="14"/>
      <c r="BL63" s="14"/>
      <c r="BM63" s="14"/>
      <c r="BN63" s="89"/>
      <c r="BO63" s="3" t="s">
        <v>25</v>
      </c>
      <c r="BP63" s="7">
        <f t="shared" si="13"/>
        <v>40098.101956018545</v>
      </c>
      <c r="BQ63" s="14"/>
      <c r="BR63" s="14"/>
      <c r="BS63" s="14"/>
      <c r="BT63" s="14"/>
      <c r="BU63" s="14"/>
      <c r="BV63" s="14"/>
      <c r="BW63" s="14"/>
      <c r="BX63" s="14"/>
      <c r="BY63" s="14"/>
      <c r="BZ63" s="14"/>
      <c r="CA63" s="14"/>
      <c r="CB63" s="89"/>
      <c r="CC63" s="3" t="s">
        <v>25</v>
      </c>
      <c r="CD63" s="7">
        <f t="shared" si="14"/>
        <v>40098.101956018545</v>
      </c>
      <c r="CE63" s="14"/>
      <c r="CF63" s="14"/>
      <c r="CG63" s="14"/>
      <c r="CH63" s="14"/>
      <c r="CI63" s="14"/>
      <c r="CJ63" s="14"/>
      <c r="CK63" s="14"/>
      <c r="CL63" s="14"/>
      <c r="CM63" s="14"/>
      <c r="CN63" s="14"/>
      <c r="CO63" s="14"/>
      <c r="CP63" s="89"/>
      <c r="CQ63" s="3" t="s">
        <v>25</v>
      </c>
      <c r="CR63" s="7">
        <f t="shared" si="15"/>
        <v>40098.101956018545</v>
      </c>
      <c r="CS63" s="14"/>
      <c r="CT63" s="14"/>
      <c r="CU63" s="14"/>
      <c r="CV63" s="14"/>
      <c r="CW63" s="14"/>
      <c r="CX63" s="14"/>
      <c r="CY63" s="14"/>
      <c r="CZ63" s="14"/>
      <c r="DA63" s="14"/>
      <c r="DB63" s="14"/>
      <c r="DC63" s="14"/>
      <c r="DD63" s="89"/>
      <c r="DE63" s="3" t="s">
        <v>25</v>
      </c>
      <c r="DF63" s="7">
        <f t="shared" si="16"/>
        <v>40098.101956018545</v>
      </c>
      <c r="DG63" s="14"/>
      <c r="DH63" s="14"/>
      <c r="DI63" s="14"/>
      <c r="DJ63" s="14"/>
      <c r="DK63" s="14"/>
      <c r="DL63" s="14"/>
      <c r="DM63" s="14"/>
      <c r="DN63" s="14"/>
      <c r="DO63" s="14"/>
      <c r="DP63" s="14"/>
      <c r="DQ63" s="14"/>
      <c r="DR63" s="89"/>
    </row>
    <row r="64" spans="1:122">
      <c r="A64" s="3" t="s">
        <v>26</v>
      </c>
      <c r="B64" s="7">
        <f t="shared" si="20"/>
        <v>40098.101979166691</v>
      </c>
      <c r="C64">
        <f>LOOKUP(B64,Data!$A$6:$A$1806,Data!B$6:B$1806)</f>
        <v>60.048000335693359</v>
      </c>
      <c r="D64" s="8">
        <f>LOOKUP(B64,Data!$A$6:$A$1806,Data!C$6:C$1806)</f>
        <v>3649.1904296875</v>
      </c>
      <c r="H64" s="16">
        <f t="shared" si="17"/>
        <v>-38.4002685546875</v>
      </c>
      <c r="I64" s="8">
        <f t="shared" si="9"/>
        <v>-33.152521295045716</v>
      </c>
      <c r="J64" s="8"/>
      <c r="K64" s="8"/>
      <c r="L64" s="16">
        <f t="shared" si="21"/>
        <v>-0.30971686556440797</v>
      </c>
      <c r="M64" s="8">
        <f t="shared" si="22"/>
        <v>3644.4441588285654</v>
      </c>
      <c r="N64" s="8"/>
      <c r="O64" s="8"/>
      <c r="P64" s="8"/>
      <c r="Q64" s="8"/>
      <c r="Z64">
        <f t="shared" si="10"/>
        <v>0</v>
      </c>
      <c r="AC64" s="87" t="str">
        <f t="shared" si="18"/>
        <v>T-30 sec</v>
      </c>
      <c r="AD64" s="95"/>
      <c r="AE64" s="100"/>
      <c r="AF64" s="95"/>
      <c r="AG64" s="100"/>
      <c r="AH64" s="95"/>
      <c r="AI64" s="100"/>
      <c r="AJ64" s="95"/>
      <c r="AK64" s="100"/>
      <c r="AL64" s="14"/>
      <c r="AM64" s="89"/>
      <c r="AN64" s="3" t="s">
        <v>26</v>
      </c>
      <c r="AO64" s="7">
        <f t="shared" si="11"/>
        <v>40098.101979166691</v>
      </c>
      <c r="AP64" s="51">
        <f>LOOKUP($AO64,Data!$A$6:$A$1806,Data!$B$6:$B$1806)</f>
        <v>60.048000335693359</v>
      </c>
      <c r="AQ64" s="9">
        <f>LOOKUP($AO64,Data!$A$6:$A$1806,Data!$C$6:$C$1806)</f>
        <v>3649.1904296875</v>
      </c>
      <c r="AR64" s="9">
        <f>LOOKUP($AO64,Data!$A$6:$A$1806,Data!$D$6:$D$1806)</f>
        <v>350</v>
      </c>
      <c r="AS64" s="9">
        <f>IF($AS$1="+",LOOKUP($AO64,Data!$A$6:$A$1806,Data!$E$6:$E$1806)*-1,LOOKUP($AO64,Data!$A$6:$A$1806,Data!$E$6:$E$1806))</f>
        <v>-165.1016845703125</v>
      </c>
      <c r="AT64" s="9">
        <f>LOOKUP($AO64,Data!$A$6:$A$1806,Data!$F$6:$F$1806)</f>
        <v>0</v>
      </c>
      <c r="AU64" s="9">
        <f>LOOKUP($AO64,Data!$A$6:$A$1806,Data!$G$6:$G$1806)</f>
        <v>148.5</v>
      </c>
      <c r="AV64" s="9">
        <f>LOOKUP($AO64,Data!$A$6:$A$1806,Data!$H$6:$H$1806)</f>
        <v>10</v>
      </c>
      <c r="AW64" s="9">
        <f>LOOKUP($AO64,Data!$A$6:$A$1806,Data!$I$6:$I$1806)</f>
        <v>15</v>
      </c>
      <c r="AX64" s="9">
        <f>LOOKUP($AO64,Data!$A$6:$A$1806,Data!$J$6:$J$1806)</f>
        <v>-103</v>
      </c>
      <c r="AY64" s="9">
        <f>LOOKUP($AO64,Data!$A$6:$A$1806,Data!$K$6:$K$1806)</f>
        <v>7598.01</v>
      </c>
      <c r="AZ64" s="16">
        <f t="shared" si="19"/>
        <v>-38.4002685546875</v>
      </c>
      <c r="BA64" s="3" t="s">
        <v>26</v>
      </c>
      <c r="BB64" s="7">
        <f t="shared" si="12"/>
        <v>40098.101979166691</v>
      </c>
      <c r="BC64" s="14"/>
      <c r="BD64" s="14"/>
      <c r="BE64" s="14"/>
      <c r="BF64" s="14"/>
      <c r="BG64" s="14"/>
      <c r="BH64" s="14"/>
      <c r="BI64" s="14"/>
      <c r="BJ64" s="14"/>
      <c r="BK64" s="14"/>
      <c r="BL64" s="14"/>
      <c r="BM64" s="14"/>
      <c r="BN64" s="89"/>
      <c r="BO64" s="3" t="s">
        <v>26</v>
      </c>
      <c r="BP64" s="7">
        <f t="shared" si="13"/>
        <v>40098.101979166691</v>
      </c>
      <c r="BQ64" s="14"/>
      <c r="BR64" s="14"/>
      <c r="BS64" s="14"/>
      <c r="BT64" s="14"/>
      <c r="BU64" s="14"/>
      <c r="BV64" s="14"/>
      <c r="BW64" s="14"/>
      <c r="BX64" s="14"/>
      <c r="BY64" s="14"/>
      <c r="BZ64" s="14"/>
      <c r="CA64" s="14"/>
      <c r="CB64" s="89"/>
      <c r="CC64" s="3" t="s">
        <v>26</v>
      </c>
      <c r="CD64" s="7">
        <f t="shared" si="14"/>
        <v>40098.101979166691</v>
      </c>
      <c r="CE64" s="14"/>
      <c r="CF64" s="14"/>
      <c r="CG64" s="14"/>
      <c r="CH64" s="14"/>
      <c r="CI64" s="14"/>
      <c r="CJ64" s="14"/>
      <c r="CK64" s="14"/>
      <c r="CL64" s="14"/>
      <c r="CM64" s="14"/>
      <c r="CN64" s="14"/>
      <c r="CO64" s="14"/>
      <c r="CP64" s="89"/>
      <c r="CQ64" s="3" t="s">
        <v>26</v>
      </c>
      <c r="CR64" s="7">
        <f t="shared" si="15"/>
        <v>40098.101979166691</v>
      </c>
      <c r="CS64" s="14"/>
      <c r="CT64" s="14"/>
      <c r="CU64" s="14"/>
      <c r="CV64" s="14"/>
      <c r="CW64" s="14"/>
      <c r="CX64" s="14"/>
      <c r="CY64" s="14"/>
      <c r="CZ64" s="14"/>
      <c r="DA64" s="14"/>
      <c r="DB64" s="14"/>
      <c r="DC64" s="14"/>
      <c r="DD64" s="89"/>
      <c r="DE64" s="3" t="s">
        <v>26</v>
      </c>
      <c r="DF64" s="7">
        <f t="shared" si="16"/>
        <v>40098.101979166691</v>
      </c>
      <c r="DG64" s="14"/>
      <c r="DH64" s="14"/>
      <c r="DI64" s="14"/>
      <c r="DJ64" s="14"/>
      <c r="DK64" s="14"/>
      <c r="DL64" s="14"/>
      <c r="DM64" s="14"/>
      <c r="DN64" s="14"/>
      <c r="DO64" s="14"/>
      <c r="DP64" s="14"/>
      <c r="DQ64" s="14"/>
      <c r="DR64" s="89"/>
    </row>
    <row r="65" spans="1:122">
      <c r="A65" s="3" t="s">
        <v>27</v>
      </c>
      <c r="B65" s="7">
        <f t="shared" si="20"/>
        <v>40098.102002314838</v>
      </c>
      <c r="C65">
        <f>LOOKUP(B65,Data!$A$6:$A$1806,Data!B$6:B$1806)</f>
        <v>60.048000335693359</v>
      </c>
      <c r="D65" s="8">
        <f>LOOKUP(B65,Data!$A$6:$A$1806,Data!C$6:C$1806)</f>
        <v>3649.1904296875</v>
      </c>
      <c r="H65" s="16">
        <f t="shared" si="17"/>
        <v>-38.4002685546875</v>
      </c>
      <c r="I65" s="8">
        <f t="shared" si="9"/>
        <v>-34.98923283592034</v>
      </c>
      <c r="J65" s="8"/>
      <c r="K65" s="8"/>
      <c r="L65" s="16">
        <f t="shared" si="21"/>
        <v>-0.30971686556440797</v>
      </c>
      <c r="M65" s="8">
        <f t="shared" si="22"/>
        <v>3642.2977304221263</v>
      </c>
      <c r="N65" s="8"/>
      <c r="O65" s="8"/>
      <c r="P65" s="8"/>
      <c r="Q65" s="8"/>
      <c r="Z65">
        <f t="shared" si="10"/>
        <v>0</v>
      </c>
      <c r="AC65" s="87" t="str">
        <f t="shared" si="18"/>
        <v>T-28 sec</v>
      </c>
      <c r="AD65" s="95"/>
      <c r="AE65" s="100"/>
      <c r="AF65" s="95"/>
      <c r="AG65" s="100"/>
      <c r="AH65" s="95"/>
      <c r="AI65" s="100"/>
      <c r="AJ65" s="95"/>
      <c r="AK65" s="100"/>
      <c r="AL65" s="14"/>
      <c r="AM65" s="89"/>
      <c r="AN65" s="3" t="s">
        <v>27</v>
      </c>
      <c r="AO65" s="7">
        <f t="shared" si="11"/>
        <v>40098.102002314838</v>
      </c>
      <c r="AP65" s="51">
        <f>LOOKUP($AO65,Data!$A$6:$A$1806,Data!$B$6:$B$1806)</f>
        <v>60.048000335693359</v>
      </c>
      <c r="AQ65" s="9">
        <f>LOOKUP($AO65,Data!$A$6:$A$1806,Data!$C$6:$C$1806)</f>
        <v>3649.1904296875</v>
      </c>
      <c r="AR65" s="9">
        <f>LOOKUP($AO65,Data!$A$6:$A$1806,Data!$D$6:$D$1806)</f>
        <v>350</v>
      </c>
      <c r="AS65" s="9">
        <f>IF($AS$1="+",LOOKUP($AO65,Data!$A$6:$A$1806,Data!$E$6:$E$1806)*-1,LOOKUP($AO65,Data!$A$6:$A$1806,Data!$E$6:$E$1806))</f>
        <v>-165.1016845703125</v>
      </c>
      <c r="AT65" s="9">
        <f>LOOKUP($AO65,Data!$A$6:$A$1806,Data!$F$6:$F$1806)</f>
        <v>0</v>
      </c>
      <c r="AU65" s="9">
        <f>LOOKUP($AO65,Data!$A$6:$A$1806,Data!$G$6:$G$1806)</f>
        <v>148.5</v>
      </c>
      <c r="AV65" s="9">
        <f>LOOKUP($AO65,Data!$A$6:$A$1806,Data!$H$6:$H$1806)</f>
        <v>10</v>
      </c>
      <c r="AW65" s="9">
        <f>LOOKUP($AO65,Data!$A$6:$A$1806,Data!$I$6:$I$1806)</f>
        <v>15</v>
      </c>
      <c r="AX65" s="9">
        <f>LOOKUP($AO65,Data!$A$6:$A$1806,Data!$J$6:$J$1806)</f>
        <v>-103</v>
      </c>
      <c r="AY65" s="9">
        <f>LOOKUP($AO65,Data!$A$6:$A$1806,Data!$K$6:$K$1806)</f>
        <v>7598.01</v>
      </c>
      <c r="AZ65" s="16">
        <f t="shared" si="19"/>
        <v>-38.4002685546875</v>
      </c>
      <c r="BA65" s="3" t="s">
        <v>27</v>
      </c>
      <c r="BB65" s="7">
        <f t="shared" si="12"/>
        <v>40098.102002314838</v>
      </c>
      <c r="BC65" s="14"/>
      <c r="BD65" s="14"/>
      <c r="BE65" s="14"/>
      <c r="BF65" s="14"/>
      <c r="BG65" s="14"/>
      <c r="BH65" s="14"/>
      <c r="BI65" s="14"/>
      <c r="BJ65" s="14"/>
      <c r="BK65" s="14"/>
      <c r="BL65" s="14"/>
      <c r="BM65" s="14"/>
      <c r="BN65" s="89"/>
      <c r="BO65" s="3" t="s">
        <v>27</v>
      </c>
      <c r="BP65" s="7">
        <f t="shared" si="13"/>
        <v>40098.102002314838</v>
      </c>
      <c r="BQ65" s="14"/>
      <c r="BR65" s="14"/>
      <c r="BS65" s="14"/>
      <c r="BT65" s="14"/>
      <c r="BU65" s="14"/>
      <c r="BV65" s="14"/>
      <c r="BW65" s="14"/>
      <c r="BX65" s="14"/>
      <c r="BY65" s="14"/>
      <c r="BZ65" s="14"/>
      <c r="CA65" s="14"/>
      <c r="CB65" s="89"/>
      <c r="CC65" s="3" t="s">
        <v>27</v>
      </c>
      <c r="CD65" s="7">
        <f t="shared" si="14"/>
        <v>40098.102002314838</v>
      </c>
      <c r="CE65" s="14"/>
      <c r="CF65" s="14"/>
      <c r="CG65" s="14"/>
      <c r="CH65" s="14"/>
      <c r="CI65" s="14"/>
      <c r="CJ65" s="14"/>
      <c r="CK65" s="14"/>
      <c r="CL65" s="14"/>
      <c r="CM65" s="14"/>
      <c r="CN65" s="14"/>
      <c r="CO65" s="14"/>
      <c r="CP65" s="89"/>
      <c r="CQ65" s="3" t="s">
        <v>27</v>
      </c>
      <c r="CR65" s="7">
        <f t="shared" si="15"/>
        <v>40098.102002314838</v>
      </c>
      <c r="CS65" s="14"/>
      <c r="CT65" s="14"/>
      <c r="CU65" s="14"/>
      <c r="CV65" s="14"/>
      <c r="CW65" s="14"/>
      <c r="CX65" s="14"/>
      <c r="CY65" s="14"/>
      <c r="CZ65" s="14"/>
      <c r="DA65" s="14"/>
      <c r="DB65" s="14"/>
      <c r="DC65" s="14"/>
      <c r="DD65" s="89"/>
      <c r="DE65" s="3" t="s">
        <v>27</v>
      </c>
      <c r="DF65" s="7">
        <f t="shared" si="16"/>
        <v>40098.102002314838</v>
      </c>
      <c r="DG65" s="14"/>
      <c r="DH65" s="14"/>
      <c r="DI65" s="14"/>
      <c r="DJ65" s="14"/>
      <c r="DK65" s="14"/>
      <c r="DL65" s="14"/>
      <c r="DM65" s="14"/>
      <c r="DN65" s="14"/>
      <c r="DO65" s="14"/>
      <c r="DP65" s="14"/>
      <c r="DQ65" s="14"/>
      <c r="DR65" s="89"/>
    </row>
    <row r="66" spans="1:122">
      <c r="A66" s="3" t="s">
        <v>28</v>
      </c>
      <c r="B66" s="7">
        <f t="shared" si="20"/>
        <v>40098.102025462984</v>
      </c>
      <c r="C66">
        <f>LOOKUP(B66,Data!$A$6:$A$1806,Data!B$6:B$1806)</f>
        <v>60.042999267578125</v>
      </c>
      <c r="D66" s="8">
        <f>LOOKUP(B66,Data!$A$6:$A$1806,Data!C$6:C$1806)</f>
        <v>3650.025146484375</v>
      </c>
      <c r="H66" s="16">
        <f t="shared" si="17"/>
        <v>-34.3994140625</v>
      </c>
      <c r="I66" s="8">
        <f t="shared" si="9"/>
        <v>-34.782796265223226</v>
      </c>
      <c r="J66" s="8"/>
      <c r="K66" s="8"/>
      <c r="L66" s="16">
        <f t="shared" si="21"/>
        <v>-0.30971686556440797</v>
      </c>
      <c r="M66" s="8">
        <f t="shared" si="22"/>
        <v>3642.1944501272587</v>
      </c>
      <c r="N66" s="8"/>
      <c r="O66" s="8"/>
      <c r="P66" s="8"/>
      <c r="Q66" s="8"/>
      <c r="Z66">
        <f t="shared" si="10"/>
        <v>0</v>
      </c>
      <c r="AC66" s="87" t="str">
        <f t="shared" si="18"/>
        <v>T-26 sec</v>
      </c>
      <c r="AD66" s="95"/>
      <c r="AE66" s="100"/>
      <c r="AF66" s="95"/>
      <c r="AG66" s="100"/>
      <c r="AH66" s="95"/>
      <c r="AI66" s="100"/>
      <c r="AJ66" s="95"/>
      <c r="AK66" s="100"/>
      <c r="AL66" s="14"/>
      <c r="AM66" s="89"/>
      <c r="AN66" s="3" t="s">
        <v>28</v>
      </c>
      <c r="AO66" s="7">
        <f t="shared" si="11"/>
        <v>40098.102025462984</v>
      </c>
      <c r="AP66" s="51">
        <f>LOOKUP($AO66,Data!$A$6:$A$1806,Data!$B$6:$B$1806)</f>
        <v>60.042999267578125</v>
      </c>
      <c r="AQ66" s="9">
        <f>LOOKUP($AO66,Data!$A$6:$A$1806,Data!$C$6:$C$1806)</f>
        <v>3650.025146484375</v>
      </c>
      <c r="AR66" s="9">
        <f>LOOKUP($AO66,Data!$A$6:$A$1806,Data!$D$6:$D$1806)</f>
        <v>350</v>
      </c>
      <c r="AS66" s="9">
        <f>IF($AS$1="+",LOOKUP($AO66,Data!$A$6:$A$1806,Data!$E$6:$E$1806)*-1,LOOKUP($AO66,Data!$A$6:$A$1806,Data!$E$6:$E$1806))</f>
        <v>-165.1016845703125</v>
      </c>
      <c r="AT66" s="9">
        <f>LOOKUP($AO66,Data!$A$6:$A$1806,Data!$F$6:$F$1806)</f>
        <v>0</v>
      </c>
      <c r="AU66" s="9">
        <f>LOOKUP($AO66,Data!$A$6:$A$1806,Data!$G$6:$G$1806)</f>
        <v>149</v>
      </c>
      <c r="AV66" s="9">
        <f>LOOKUP($AO66,Data!$A$6:$A$1806,Data!$H$6:$H$1806)</f>
        <v>10</v>
      </c>
      <c r="AW66" s="9">
        <f>LOOKUP($AO66,Data!$A$6:$A$1806,Data!$I$6:$I$1806)</f>
        <v>15</v>
      </c>
      <c r="AX66" s="9">
        <f>LOOKUP($AO66,Data!$A$6:$A$1806,Data!$J$6:$J$1806)</f>
        <v>-103</v>
      </c>
      <c r="AY66" s="9">
        <f>LOOKUP($AO66,Data!$A$6:$A$1806,Data!$K$6:$K$1806)</f>
        <v>7598.34</v>
      </c>
      <c r="AZ66" s="16">
        <f t="shared" si="19"/>
        <v>-34.3994140625</v>
      </c>
      <c r="BA66" s="3" t="s">
        <v>28</v>
      </c>
      <c r="BB66" s="7">
        <f t="shared" si="12"/>
        <v>40098.102025462984</v>
      </c>
      <c r="BC66" s="14"/>
      <c r="BD66" s="14"/>
      <c r="BE66" s="14"/>
      <c r="BF66" s="14"/>
      <c r="BG66" s="14"/>
      <c r="BH66" s="14"/>
      <c r="BI66" s="14"/>
      <c r="BJ66" s="14"/>
      <c r="BK66" s="14"/>
      <c r="BL66" s="14"/>
      <c r="BM66" s="14"/>
      <c r="BN66" s="89"/>
      <c r="BO66" s="3" t="s">
        <v>28</v>
      </c>
      <c r="BP66" s="7">
        <f t="shared" si="13"/>
        <v>40098.102025462984</v>
      </c>
      <c r="BQ66" s="14"/>
      <c r="BR66" s="14"/>
      <c r="BS66" s="14"/>
      <c r="BT66" s="14"/>
      <c r="BU66" s="14"/>
      <c r="BV66" s="14"/>
      <c r="BW66" s="14"/>
      <c r="BX66" s="14"/>
      <c r="BY66" s="14"/>
      <c r="BZ66" s="14"/>
      <c r="CA66" s="14"/>
      <c r="CB66" s="89"/>
      <c r="CC66" s="3" t="s">
        <v>28</v>
      </c>
      <c r="CD66" s="7">
        <f t="shared" si="14"/>
        <v>40098.102025462984</v>
      </c>
      <c r="CE66" s="14"/>
      <c r="CF66" s="14"/>
      <c r="CG66" s="14"/>
      <c r="CH66" s="14"/>
      <c r="CI66" s="14"/>
      <c r="CJ66" s="14"/>
      <c r="CK66" s="14"/>
      <c r="CL66" s="14"/>
      <c r="CM66" s="14"/>
      <c r="CN66" s="14"/>
      <c r="CO66" s="14"/>
      <c r="CP66" s="89"/>
      <c r="CQ66" s="3" t="s">
        <v>28</v>
      </c>
      <c r="CR66" s="7">
        <f t="shared" si="15"/>
        <v>40098.102025462984</v>
      </c>
      <c r="CS66" s="14"/>
      <c r="CT66" s="14"/>
      <c r="CU66" s="14"/>
      <c r="CV66" s="14"/>
      <c r="CW66" s="14"/>
      <c r="CX66" s="14"/>
      <c r="CY66" s="14"/>
      <c r="CZ66" s="14"/>
      <c r="DA66" s="14"/>
      <c r="DB66" s="14"/>
      <c r="DC66" s="14"/>
      <c r="DD66" s="89"/>
      <c r="DE66" s="3" t="s">
        <v>28</v>
      </c>
      <c r="DF66" s="7">
        <f t="shared" si="16"/>
        <v>40098.102025462984</v>
      </c>
      <c r="DG66" s="14"/>
      <c r="DH66" s="14"/>
      <c r="DI66" s="14"/>
      <c r="DJ66" s="14"/>
      <c r="DK66" s="14"/>
      <c r="DL66" s="14"/>
      <c r="DM66" s="14"/>
      <c r="DN66" s="14"/>
      <c r="DO66" s="14"/>
      <c r="DP66" s="14"/>
      <c r="DQ66" s="14"/>
      <c r="DR66" s="89"/>
    </row>
    <row r="67" spans="1:122">
      <c r="A67" s="3" t="s">
        <v>29</v>
      </c>
      <c r="B67" s="7">
        <f t="shared" si="20"/>
        <v>40098.10204861113</v>
      </c>
      <c r="C67">
        <f>LOOKUP(B67,Data!$A$6:$A$1806,Data!B$6:B$1806)</f>
        <v>60.041000366210938</v>
      </c>
      <c r="D67" s="8">
        <f>LOOKUP(B67,Data!$A$6:$A$1806,Data!C$6:C$1806)</f>
        <v>3649.511962890625</v>
      </c>
      <c r="H67" s="16">
        <f t="shared" si="17"/>
        <v>-32.80029296875</v>
      </c>
      <c r="I67" s="8">
        <f t="shared" si="9"/>
        <v>-34.088920111457597</v>
      </c>
      <c r="J67" s="8"/>
      <c r="K67" s="8"/>
      <c r="L67" s="16">
        <f t="shared" si="21"/>
        <v>-0.30971686556440797</v>
      </c>
      <c r="M67" s="8">
        <f t="shared" si="22"/>
        <v>3642.5786094154601</v>
      </c>
      <c r="N67" s="8"/>
      <c r="O67" s="8"/>
      <c r="P67" s="8"/>
      <c r="Q67" s="8"/>
      <c r="Z67">
        <f t="shared" si="10"/>
        <v>0</v>
      </c>
      <c r="AC67" s="87" t="str">
        <f t="shared" si="18"/>
        <v>T-24 sec</v>
      </c>
      <c r="AD67" s="95"/>
      <c r="AE67" s="100"/>
      <c r="AF67" s="95"/>
      <c r="AG67" s="100"/>
      <c r="AH67" s="95"/>
      <c r="AI67" s="100"/>
      <c r="AJ67" s="95"/>
      <c r="AK67" s="100"/>
      <c r="AL67" s="14"/>
      <c r="AM67" s="89"/>
      <c r="AN67" s="3" t="s">
        <v>29</v>
      </c>
      <c r="AO67" s="7">
        <f t="shared" si="11"/>
        <v>40098.10204861113</v>
      </c>
      <c r="AP67" s="51">
        <f>LOOKUP($AO67,Data!$A$6:$A$1806,Data!$B$6:$B$1806)</f>
        <v>60.041000366210938</v>
      </c>
      <c r="AQ67" s="9">
        <f>LOOKUP($AO67,Data!$A$6:$A$1806,Data!$C$6:$C$1806)</f>
        <v>3649.511962890625</v>
      </c>
      <c r="AR67" s="9">
        <f>LOOKUP($AO67,Data!$A$6:$A$1806,Data!$D$6:$D$1806)</f>
        <v>350</v>
      </c>
      <c r="AS67" s="9">
        <f>IF($AS$1="+",LOOKUP($AO67,Data!$A$6:$A$1806,Data!$E$6:$E$1806)*-1,LOOKUP($AO67,Data!$A$6:$A$1806,Data!$E$6:$E$1806))</f>
        <v>-165.1016845703125</v>
      </c>
      <c r="AT67" s="9">
        <f>LOOKUP($AO67,Data!$A$6:$A$1806,Data!$F$6:$F$1806)</f>
        <v>0</v>
      </c>
      <c r="AU67" s="9">
        <f>LOOKUP($AO67,Data!$A$6:$A$1806,Data!$G$6:$G$1806)</f>
        <v>149.5</v>
      </c>
      <c r="AV67" s="9">
        <f>LOOKUP($AO67,Data!$A$6:$A$1806,Data!$H$6:$H$1806)</f>
        <v>10</v>
      </c>
      <c r="AW67" s="9">
        <f>LOOKUP($AO67,Data!$A$6:$A$1806,Data!$I$6:$I$1806)</f>
        <v>15</v>
      </c>
      <c r="AX67" s="9">
        <f>LOOKUP($AO67,Data!$A$6:$A$1806,Data!$J$6:$J$1806)</f>
        <v>-103</v>
      </c>
      <c r="AY67" s="9">
        <f>LOOKUP($AO67,Data!$A$6:$A$1806,Data!$K$6:$K$1806)</f>
        <v>7598.67</v>
      </c>
      <c r="AZ67" s="16">
        <f t="shared" si="19"/>
        <v>-32.80029296875</v>
      </c>
      <c r="BA67" s="3" t="s">
        <v>29</v>
      </c>
      <c r="BB67" s="7">
        <f t="shared" si="12"/>
        <v>40098.10204861113</v>
      </c>
      <c r="BC67" s="14"/>
      <c r="BD67" s="14"/>
      <c r="BE67" s="14"/>
      <c r="BF67" s="14"/>
      <c r="BG67" s="14"/>
      <c r="BH67" s="14"/>
      <c r="BI67" s="14"/>
      <c r="BJ67" s="14"/>
      <c r="BK67" s="14"/>
      <c r="BL67" s="14"/>
      <c r="BM67" s="14"/>
      <c r="BN67" s="89"/>
      <c r="BO67" s="3" t="s">
        <v>29</v>
      </c>
      <c r="BP67" s="7">
        <f t="shared" si="13"/>
        <v>40098.10204861113</v>
      </c>
      <c r="BQ67" s="14"/>
      <c r="BR67" s="14"/>
      <c r="BS67" s="14"/>
      <c r="BT67" s="14"/>
      <c r="BU67" s="14"/>
      <c r="BV67" s="14"/>
      <c r="BW67" s="14"/>
      <c r="BX67" s="14"/>
      <c r="BY67" s="14"/>
      <c r="BZ67" s="14"/>
      <c r="CA67" s="14"/>
      <c r="CB67" s="89"/>
      <c r="CC67" s="3" t="s">
        <v>29</v>
      </c>
      <c r="CD67" s="7">
        <f t="shared" si="14"/>
        <v>40098.10204861113</v>
      </c>
      <c r="CE67" s="14"/>
      <c r="CF67" s="14"/>
      <c r="CG67" s="14"/>
      <c r="CH67" s="14"/>
      <c r="CI67" s="14"/>
      <c r="CJ67" s="14"/>
      <c r="CK67" s="14"/>
      <c r="CL67" s="14"/>
      <c r="CM67" s="14"/>
      <c r="CN67" s="14"/>
      <c r="CO67" s="14"/>
      <c r="CP67" s="89"/>
      <c r="CQ67" s="3" t="s">
        <v>29</v>
      </c>
      <c r="CR67" s="7">
        <f t="shared" si="15"/>
        <v>40098.10204861113</v>
      </c>
      <c r="CS67" s="14"/>
      <c r="CT67" s="14"/>
      <c r="CU67" s="14"/>
      <c r="CV67" s="14"/>
      <c r="CW67" s="14"/>
      <c r="CX67" s="14"/>
      <c r="CY67" s="14"/>
      <c r="CZ67" s="14"/>
      <c r="DA67" s="14"/>
      <c r="DB67" s="14"/>
      <c r="DC67" s="14"/>
      <c r="DD67" s="89"/>
      <c r="DE67" s="3" t="s">
        <v>29</v>
      </c>
      <c r="DF67" s="7">
        <f t="shared" si="16"/>
        <v>40098.10204861113</v>
      </c>
      <c r="DG67" s="14"/>
      <c r="DH67" s="14"/>
      <c r="DI67" s="14"/>
      <c r="DJ67" s="14"/>
      <c r="DK67" s="14"/>
      <c r="DL67" s="14"/>
      <c r="DM67" s="14"/>
      <c r="DN67" s="14"/>
      <c r="DO67" s="14"/>
      <c r="DP67" s="14"/>
      <c r="DQ67" s="14"/>
      <c r="DR67" s="89"/>
    </row>
    <row r="68" spans="1:122">
      <c r="A68" s="3" t="s">
        <v>30</v>
      </c>
      <c r="B68" s="7">
        <f t="shared" si="20"/>
        <v>40098.102071759276</v>
      </c>
      <c r="C68">
        <f>LOOKUP(B68,Data!$A$6:$A$1806,Data!B$6:B$1806)</f>
        <v>60.041000366210938</v>
      </c>
      <c r="D68" s="8">
        <f>LOOKUP(B68,Data!$A$6:$A$1806,Data!C$6:C$1806)</f>
        <v>3649.511962890625</v>
      </c>
      <c r="H68" s="16">
        <f t="shared" si="17"/>
        <v>-32.80029296875</v>
      </c>
      <c r="I68" s="8">
        <f t="shared" si="9"/>
        <v>-33.637900611509934</v>
      </c>
      <c r="J68" s="8"/>
      <c r="K68" s="8"/>
      <c r="L68" s="16">
        <f t="shared" si="21"/>
        <v>-0.30971686556440797</v>
      </c>
      <c r="M68" s="8">
        <f t="shared" si="22"/>
        <v>3642.7199120498431</v>
      </c>
      <c r="N68" s="8"/>
      <c r="O68" s="8"/>
      <c r="P68" s="8"/>
      <c r="Q68" s="8"/>
      <c r="Z68">
        <f t="shared" si="10"/>
        <v>0</v>
      </c>
      <c r="AC68" s="87" t="str">
        <f t="shared" si="18"/>
        <v>T-22 sec</v>
      </c>
      <c r="AD68" s="95"/>
      <c r="AE68" s="100"/>
      <c r="AF68" s="95"/>
      <c r="AG68" s="100"/>
      <c r="AH68" s="95"/>
      <c r="AI68" s="100"/>
      <c r="AJ68" s="95"/>
      <c r="AK68" s="100"/>
      <c r="AL68" s="14"/>
      <c r="AM68" s="89"/>
      <c r="AN68" s="3" t="s">
        <v>30</v>
      </c>
      <c r="AO68" s="7">
        <f t="shared" si="11"/>
        <v>40098.102071759276</v>
      </c>
      <c r="AP68" s="51">
        <f>LOOKUP($AO68,Data!$A$6:$A$1806,Data!$B$6:$B$1806)</f>
        <v>60.041000366210938</v>
      </c>
      <c r="AQ68" s="9">
        <f>LOOKUP($AO68,Data!$A$6:$A$1806,Data!$C$6:$C$1806)</f>
        <v>3649.511962890625</v>
      </c>
      <c r="AR68" s="9">
        <f>LOOKUP($AO68,Data!$A$6:$A$1806,Data!$D$6:$D$1806)</f>
        <v>350</v>
      </c>
      <c r="AS68" s="9">
        <f>IF($AS$1="+",LOOKUP($AO68,Data!$A$6:$A$1806,Data!$E$6:$E$1806)*-1,LOOKUP($AO68,Data!$A$6:$A$1806,Data!$E$6:$E$1806))</f>
        <v>-165.1016845703125</v>
      </c>
      <c r="AT68" s="9">
        <f>LOOKUP($AO68,Data!$A$6:$A$1806,Data!$F$6:$F$1806)</f>
        <v>0</v>
      </c>
      <c r="AU68" s="9">
        <f>LOOKUP($AO68,Data!$A$6:$A$1806,Data!$G$6:$G$1806)</f>
        <v>149.5</v>
      </c>
      <c r="AV68" s="9">
        <f>LOOKUP($AO68,Data!$A$6:$A$1806,Data!$H$6:$H$1806)</f>
        <v>10</v>
      </c>
      <c r="AW68" s="9">
        <f>LOOKUP($AO68,Data!$A$6:$A$1806,Data!$I$6:$I$1806)</f>
        <v>15</v>
      </c>
      <c r="AX68" s="9">
        <f>LOOKUP($AO68,Data!$A$6:$A$1806,Data!$J$6:$J$1806)</f>
        <v>-103</v>
      </c>
      <c r="AY68" s="9">
        <f>LOOKUP($AO68,Data!$A$6:$A$1806,Data!$K$6:$K$1806)</f>
        <v>7598.67</v>
      </c>
      <c r="AZ68" s="16">
        <f t="shared" si="19"/>
        <v>-32.80029296875</v>
      </c>
      <c r="BA68" s="3" t="s">
        <v>30</v>
      </c>
      <c r="BB68" s="7">
        <f t="shared" si="12"/>
        <v>40098.102071759276</v>
      </c>
      <c r="BC68" s="14"/>
      <c r="BD68" s="14"/>
      <c r="BE68" s="14"/>
      <c r="BF68" s="14"/>
      <c r="BG68" s="14"/>
      <c r="BH68" s="14"/>
      <c r="BI68" s="14"/>
      <c r="BJ68" s="14"/>
      <c r="BK68" s="14"/>
      <c r="BL68" s="14"/>
      <c r="BM68" s="14"/>
      <c r="BN68" s="89"/>
      <c r="BO68" s="3" t="s">
        <v>30</v>
      </c>
      <c r="BP68" s="7">
        <f t="shared" si="13"/>
        <v>40098.102071759276</v>
      </c>
      <c r="BQ68" s="14"/>
      <c r="BR68" s="14"/>
      <c r="BS68" s="14"/>
      <c r="BT68" s="14"/>
      <c r="BU68" s="14"/>
      <c r="BV68" s="14"/>
      <c r="BW68" s="14"/>
      <c r="BX68" s="14"/>
      <c r="BY68" s="14"/>
      <c r="BZ68" s="14"/>
      <c r="CA68" s="14"/>
      <c r="CB68" s="89"/>
      <c r="CC68" s="3" t="s">
        <v>30</v>
      </c>
      <c r="CD68" s="7">
        <f t="shared" si="14"/>
        <v>40098.102071759276</v>
      </c>
      <c r="CE68" s="14"/>
      <c r="CF68" s="14"/>
      <c r="CG68" s="14"/>
      <c r="CH68" s="14"/>
      <c r="CI68" s="14"/>
      <c r="CJ68" s="14"/>
      <c r="CK68" s="14"/>
      <c r="CL68" s="14"/>
      <c r="CM68" s="14"/>
      <c r="CN68" s="14"/>
      <c r="CO68" s="14"/>
      <c r="CP68" s="89"/>
      <c r="CQ68" s="3" t="s">
        <v>30</v>
      </c>
      <c r="CR68" s="7">
        <f t="shared" si="15"/>
        <v>40098.102071759276</v>
      </c>
      <c r="CS68" s="14"/>
      <c r="CT68" s="14"/>
      <c r="CU68" s="14"/>
      <c r="CV68" s="14"/>
      <c r="CW68" s="14"/>
      <c r="CX68" s="14"/>
      <c r="CY68" s="14"/>
      <c r="CZ68" s="14"/>
      <c r="DA68" s="14"/>
      <c r="DB68" s="14"/>
      <c r="DC68" s="14"/>
      <c r="DD68" s="89"/>
      <c r="DE68" s="3" t="s">
        <v>30</v>
      </c>
      <c r="DF68" s="7">
        <f t="shared" si="16"/>
        <v>40098.102071759276</v>
      </c>
      <c r="DG68" s="14"/>
      <c r="DH68" s="14"/>
      <c r="DI68" s="14"/>
      <c r="DJ68" s="14"/>
      <c r="DK68" s="14"/>
      <c r="DL68" s="14"/>
      <c r="DM68" s="14"/>
      <c r="DN68" s="14"/>
      <c r="DO68" s="14"/>
      <c r="DP68" s="14"/>
      <c r="DQ68" s="14"/>
      <c r="DR68" s="89"/>
    </row>
    <row r="69" spans="1:122">
      <c r="A69" s="3" t="s">
        <v>31</v>
      </c>
      <c r="B69" s="7">
        <f t="shared" si="20"/>
        <v>40098.102094907423</v>
      </c>
      <c r="C69">
        <f>LOOKUP(B69,Data!$A$6:$A$1806,Data!B$6:B$1806)</f>
        <v>60.041000366210938</v>
      </c>
      <c r="D69" s="8">
        <f>LOOKUP(B69,Data!$A$6:$A$1806,Data!C$6:C$1806)</f>
        <v>3654.29443359375</v>
      </c>
      <c r="H69" s="16">
        <f t="shared" si="17"/>
        <v>-32.80029296875</v>
      </c>
      <c r="I69" s="8">
        <f t="shared" si="9"/>
        <v>-33.344737936543957</v>
      </c>
      <c r="J69" s="8"/>
      <c r="K69" s="8"/>
      <c r="L69" s="16">
        <f t="shared" si="21"/>
        <v>-0.30971686556440797</v>
      </c>
      <c r="M69" s="8">
        <f t="shared" si="22"/>
        <v>3642.7033578592445</v>
      </c>
      <c r="N69" s="8"/>
      <c r="O69" s="8"/>
      <c r="P69" s="8"/>
      <c r="Q69" s="8"/>
      <c r="Z69">
        <f t="shared" si="10"/>
        <v>0</v>
      </c>
      <c r="AC69" s="87" t="str">
        <f t="shared" si="18"/>
        <v>T-20 sec</v>
      </c>
      <c r="AD69" s="95"/>
      <c r="AE69" s="100"/>
      <c r="AF69" s="95"/>
      <c r="AG69" s="100"/>
      <c r="AH69" s="95"/>
      <c r="AI69" s="100"/>
      <c r="AJ69" s="95"/>
      <c r="AK69" s="100"/>
      <c r="AL69" s="14"/>
      <c r="AM69" s="89"/>
      <c r="AN69" s="3" t="s">
        <v>31</v>
      </c>
      <c r="AO69" s="7">
        <f t="shared" si="11"/>
        <v>40098.102094907423</v>
      </c>
      <c r="AP69" s="51">
        <f>LOOKUP($AO69,Data!$A$6:$A$1806,Data!$B$6:$B$1806)</f>
        <v>60.041000366210938</v>
      </c>
      <c r="AQ69" s="9">
        <f>LOOKUP($AO69,Data!$A$6:$A$1806,Data!$C$6:$C$1806)</f>
        <v>3654.29443359375</v>
      </c>
      <c r="AR69" s="9">
        <f>LOOKUP($AO69,Data!$A$6:$A$1806,Data!$D$6:$D$1806)</f>
        <v>350</v>
      </c>
      <c r="AS69" s="9">
        <f>IF($AS$1="+",LOOKUP($AO69,Data!$A$6:$A$1806,Data!$E$6:$E$1806)*-1,LOOKUP($AO69,Data!$A$6:$A$1806,Data!$E$6:$E$1806))</f>
        <v>-165.1016845703125</v>
      </c>
      <c r="AT69" s="9">
        <f>LOOKUP($AO69,Data!$A$6:$A$1806,Data!$F$6:$F$1806)</f>
        <v>0</v>
      </c>
      <c r="AU69" s="9">
        <f>LOOKUP($AO69,Data!$A$6:$A$1806,Data!$G$6:$G$1806)</f>
        <v>150</v>
      </c>
      <c r="AV69" s="9">
        <f>LOOKUP($AO69,Data!$A$6:$A$1806,Data!$H$6:$H$1806)</f>
        <v>10</v>
      </c>
      <c r="AW69" s="9">
        <f>LOOKUP($AO69,Data!$A$6:$A$1806,Data!$I$6:$I$1806)</f>
        <v>15</v>
      </c>
      <c r="AX69" s="9">
        <f>LOOKUP($AO69,Data!$A$6:$A$1806,Data!$J$6:$J$1806)</f>
        <v>-103</v>
      </c>
      <c r="AY69" s="9">
        <f>LOOKUP($AO69,Data!$A$6:$A$1806,Data!$K$6:$K$1806)</f>
        <v>7599</v>
      </c>
      <c r="AZ69" s="16">
        <f t="shared" si="19"/>
        <v>-32.80029296875</v>
      </c>
      <c r="BA69" s="3" t="s">
        <v>31</v>
      </c>
      <c r="BB69" s="7">
        <f t="shared" si="12"/>
        <v>40098.102094907423</v>
      </c>
      <c r="BC69" s="14"/>
      <c r="BD69" s="14"/>
      <c r="BE69" s="14"/>
      <c r="BF69" s="14"/>
      <c r="BG69" s="14"/>
      <c r="BH69" s="14"/>
      <c r="BI69" s="14"/>
      <c r="BJ69" s="14"/>
      <c r="BK69" s="14"/>
      <c r="BL69" s="14"/>
      <c r="BM69" s="14"/>
      <c r="BN69" s="89"/>
      <c r="BO69" s="3" t="s">
        <v>31</v>
      </c>
      <c r="BP69" s="7">
        <f t="shared" si="13"/>
        <v>40098.102094907423</v>
      </c>
      <c r="BQ69" s="14"/>
      <c r="BR69" s="14"/>
      <c r="BS69" s="14"/>
      <c r="BT69" s="14"/>
      <c r="BU69" s="14"/>
      <c r="BV69" s="14"/>
      <c r="BW69" s="14"/>
      <c r="BX69" s="14"/>
      <c r="BY69" s="14"/>
      <c r="BZ69" s="14"/>
      <c r="CA69" s="14"/>
      <c r="CB69" s="89"/>
      <c r="CC69" s="3" t="s">
        <v>31</v>
      </c>
      <c r="CD69" s="7">
        <f t="shared" si="14"/>
        <v>40098.102094907423</v>
      </c>
      <c r="CE69" s="14"/>
      <c r="CF69" s="14"/>
      <c r="CG69" s="14"/>
      <c r="CH69" s="14"/>
      <c r="CI69" s="14"/>
      <c r="CJ69" s="14"/>
      <c r="CK69" s="14"/>
      <c r="CL69" s="14"/>
      <c r="CM69" s="14"/>
      <c r="CN69" s="14"/>
      <c r="CO69" s="14"/>
      <c r="CP69" s="89"/>
      <c r="CQ69" s="3" t="s">
        <v>31</v>
      </c>
      <c r="CR69" s="7">
        <f t="shared" si="15"/>
        <v>40098.102094907423</v>
      </c>
      <c r="CS69" s="14"/>
      <c r="CT69" s="14"/>
      <c r="CU69" s="14"/>
      <c r="CV69" s="14"/>
      <c r="CW69" s="14"/>
      <c r="CX69" s="14"/>
      <c r="CY69" s="14"/>
      <c r="CZ69" s="14"/>
      <c r="DA69" s="14"/>
      <c r="DB69" s="14"/>
      <c r="DC69" s="14"/>
      <c r="DD69" s="89"/>
      <c r="DE69" s="3" t="s">
        <v>31</v>
      </c>
      <c r="DF69" s="7">
        <f t="shared" si="16"/>
        <v>40098.102094907423</v>
      </c>
      <c r="DG69" s="14"/>
      <c r="DH69" s="14"/>
      <c r="DI69" s="14"/>
      <c r="DJ69" s="14"/>
      <c r="DK69" s="14"/>
      <c r="DL69" s="14"/>
      <c r="DM69" s="14"/>
      <c r="DN69" s="14"/>
      <c r="DO69" s="14"/>
      <c r="DP69" s="14"/>
      <c r="DQ69" s="14"/>
      <c r="DR69" s="89"/>
    </row>
    <row r="70" spans="1:122">
      <c r="A70" s="3" t="s">
        <v>32</v>
      </c>
      <c r="B70" s="7">
        <f t="shared" si="20"/>
        <v>40098.102118055569</v>
      </c>
      <c r="C70">
        <f>LOOKUP(B70,Data!$A$6:$A$1806,Data!B$6:B$1806)</f>
        <v>60.03900146484375</v>
      </c>
      <c r="D70" s="8">
        <f>LOOKUP(B70,Data!$A$6:$A$1806,Data!C$6:C$1806)</f>
        <v>3651.874267578125</v>
      </c>
      <c r="H70" s="16">
        <f t="shared" si="17"/>
        <v>-31.201171875</v>
      </c>
      <c r="I70" s="8">
        <f t="shared" si="9"/>
        <v>-32.59448981500357</v>
      </c>
      <c r="J70" s="8"/>
      <c r="K70" s="8"/>
      <c r="L70" s="16">
        <f t="shared" si="21"/>
        <v>-0.30971686556440797</v>
      </c>
      <c r="M70" s="8">
        <f t="shared" si="22"/>
        <v>3643.1438891152206</v>
      </c>
      <c r="N70" s="8"/>
      <c r="O70" s="8"/>
      <c r="P70" s="8"/>
      <c r="Q70" s="8"/>
      <c r="Z70">
        <f t="shared" si="10"/>
        <v>0</v>
      </c>
      <c r="AC70" s="87" t="str">
        <f t="shared" si="18"/>
        <v>T-18 sec</v>
      </c>
      <c r="AD70" s="95"/>
      <c r="AE70" s="100"/>
      <c r="AF70" s="95"/>
      <c r="AG70" s="100"/>
      <c r="AH70" s="95"/>
      <c r="AI70" s="100"/>
      <c r="AJ70" s="95"/>
      <c r="AK70" s="100"/>
      <c r="AL70" s="14"/>
      <c r="AM70" s="89"/>
      <c r="AN70" s="3" t="s">
        <v>32</v>
      </c>
      <c r="AO70" s="7">
        <f t="shared" si="11"/>
        <v>40098.102118055569</v>
      </c>
      <c r="AP70" s="51">
        <f>LOOKUP($AO70,Data!$A$6:$A$1806,Data!$B$6:$B$1806)</f>
        <v>60.03900146484375</v>
      </c>
      <c r="AQ70" s="9">
        <f>LOOKUP($AO70,Data!$A$6:$A$1806,Data!$C$6:$C$1806)</f>
        <v>3651.874267578125</v>
      </c>
      <c r="AR70" s="9">
        <f>LOOKUP($AO70,Data!$A$6:$A$1806,Data!$D$6:$D$1806)</f>
        <v>350</v>
      </c>
      <c r="AS70" s="9">
        <f>IF($AS$1="+",LOOKUP($AO70,Data!$A$6:$A$1806,Data!$E$6:$E$1806)*-1,LOOKUP($AO70,Data!$A$6:$A$1806,Data!$E$6:$E$1806))</f>
        <v>-165.1016845703125</v>
      </c>
      <c r="AT70" s="9">
        <f>LOOKUP($AO70,Data!$A$6:$A$1806,Data!$F$6:$F$1806)</f>
        <v>0</v>
      </c>
      <c r="AU70" s="9">
        <f>LOOKUP($AO70,Data!$A$6:$A$1806,Data!$G$6:$G$1806)</f>
        <v>150.5</v>
      </c>
      <c r="AV70" s="9">
        <f>LOOKUP($AO70,Data!$A$6:$A$1806,Data!$H$6:$H$1806)</f>
        <v>10</v>
      </c>
      <c r="AW70" s="9">
        <f>LOOKUP($AO70,Data!$A$6:$A$1806,Data!$I$6:$I$1806)</f>
        <v>15</v>
      </c>
      <c r="AX70" s="9">
        <f>LOOKUP($AO70,Data!$A$6:$A$1806,Data!$J$6:$J$1806)</f>
        <v>-103</v>
      </c>
      <c r="AY70" s="9">
        <f>LOOKUP($AO70,Data!$A$6:$A$1806,Data!$K$6:$K$1806)</f>
        <v>7599.33</v>
      </c>
      <c r="AZ70" s="16">
        <f t="shared" si="19"/>
        <v>-31.201171875</v>
      </c>
      <c r="BA70" s="3" t="s">
        <v>32</v>
      </c>
      <c r="BB70" s="7">
        <f t="shared" si="12"/>
        <v>40098.102118055569</v>
      </c>
      <c r="BC70" s="14"/>
      <c r="BD70" s="14"/>
      <c r="BE70" s="14"/>
      <c r="BF70" s="14"/>
      <c r="BG70" s="14"/>
      <c r="BH70" s="14"/>
      <c r="BI70" s="14"/>
      <c r="BJ70" s="14"/>
      <c r="BK70" s="14"/>
      <c r="BL70" s="14"/>
      <c r="BM70" s="14"/>
      <c r="BN70" s="89"/>
      <c r="BO70" s="3" t="s">
        <v>32</v>
      </c>
      <c r="BP70" s="7">
        <f t="shared" si="13"/>
        <v>40098.102118055569</v>
      </c>
      <c r="BQ70" s="14"/>
      <c r="BR70" s="14"/>
      <c r="BS70" s="14"/>
      <c r="BT70" s="14"/>
      <c r="BU70" s="14"/>
      <c r="BV70" s="14"/>
      <c r="BW70" s="14"/>
      <c r="BX70" s="14"/>
      <c r="BY70" s="14"/>
      <c r="BZ70" s="14"/>
      <c r="CA70" s="14"/>
      <c r="CB70" s="89"/>
      <c r="CC70" s="3" t="s">
        <v>32</v>
      </c>
      <c r="CD70" s="7">
        <f t="shared" si="14"/>
        <v>40098.102118055569</v>
      </c>
      <c r="CE70" s="14"/>
      <c r="CF70" s="14"/>
      <c r="CG70" s="14"/>
      <c r="CH70" s="14"/>
      <c r="CI70" s="14"/>
      <c r="CJ70" s="14"/>
      <c r="CK70" s="14"/>
      <c r="CL70" s="14"/>
      <c r="CM70" s="14"/>
      <c r="CN70" s="14"/>
      <c r="CO70" s="14"/>
      <c r="CP70" s="89"/>
      <c r="CQ70" s="3" t="s">
        <v>32</v>
      </c>
      <c r="CR70" s="7">
        <f t="shared" si="15"/>
        <v>40098.102118055569</v>
      </c>
      <c r="CS70" s="14"/>
      <c r="CT70" s="14"/>
      <c r="CU70" s="14"/>
      <c r="CV70" s="14"/>
      <c r="CW70" s="14"/>
      <c r="CX70" s="14"/>
      <c r="CY70" s="14"/>
      <c r="CZ70" s="14"/>
      <c r="DA70" s="14"/>
      <c r="DB70" s="14"/>
      <c r="DC70" s="14"/>
      <c r="DD70" s="89"/>
      <c r="DE70" s="3" t="s">
        <v>32</v>
      </c>
      <c r="DF70" s="7">
        <f t="shared" si="16"/>
        <v>40098.102118055569</v>
      </c>
      <c r="DG70" s="14"/>
      <c r="DH70" s="14"/>
      <c r="DI70" s="14"/>
      <c r="DJ70" s="14"/>
      <c r="DK70" s="14"/>
      <c r="DL70" s="14"/>
      <c r="DM70" s="14"/>
      <c r="DN70" s="14"/>
      <c r="DO70" s="14"/>
      <c r="DP70" s="14"/>
      <c r="DQ70" s="14"/>
      <c r="DR70" s="89"/>
    </row>
    <row r="71" spans="1:122">
      <c r="A71" s="4" t="s">
        <v>33</v>
      </c>
      <c r="B71" s="7">
        <f t="shared" si="20"/>
        <v>40098.102141203715</v>
      </c>
      <c r="C71">
        <f>LOOKUP(B71,Data!$A$6:$A$1806,Data!B$6:B$1806)</f>
        <v>60.03900146484375</v>
      </c>
      <c r="D71" s="8">
        <f>LOOKUP(B71,Data!$A$6:$A$1806,Data!C$6:C$1806)</f>
        <v>3651.874267578125</v>
      </c>
      <c r="E71" s="8">
        <f>AVERAGE($C$71:$C$78)</f>
        <v>60.041749954223633</v>
      </c>
      <c r="F71" s="8">
        <f>AVERAGE($D$71:$D$78)</f>
        <v>3647.0458679199219</v>
      </c>
      <c r="H71" s="16">
        <f>(IF((C71-$L$2)&gt;0,((C71-$L$2-$L$5)/(($L$4*$L$2)-$L$5)*$L$3*-1),((C71-$L$2+$L$5)/(($L$4*$L$2)-$L$5)*$L$3*-1)))</f>
        <v>-31.201171875</v>
      </c>
      <c r="I71" s="8">
        <f t="shared" si="9"/>
        <v>-32.106828536002325</v>
      </c>
      <c r="J71" s="8"/>
      <c r="K71" s="8"/>
      <c r="L71" s="16">
        <f t="shared" si="21"/>
        <v>-0.30971686556440797</v>
      </c>
      <c r="M71" s="8">
        <f t="shared" si="22"/>
        <v>3643.3218335286574</v>
      </c>
      <c r="N71" s="8"/>
      <c r="O71" s="8"/>
      <c r="P71" s="8"/>
      <c r="Q71" s="8"/>
      <c r="Z71">
        <f t="shared" si="10"/>
        <v>0</v>
      </c>
      <c r="AC71" s="87" t="str">
        <f t="shared" si="18"/>
        <v>T-16 sec</v>
      </c>
      <c r="AD71" s="139">
        <f>AVERAGE($C$71:$C$78)</f>
        <v>60.041749954223633</v>
      </c>
      <c r="AE71" s="100"/>
      <c r="AF71" s="95"/>
      <c r="AG71" s="100"/>
      <c r="AH71" s="95"/>
      <c r="AI71" s="100"/>
      <c r="AJ71" s="95"/>
      <c r="AK71" s="100"/>
      <c r="AL71" s="14"/>
      <c r="AM71" s="89"/>
      <c r="AN71" s="4" t="s">
        <v>33</v>
      </c>
      <c r="AO71" s="7">
        <f t="shared" si="11"/>
        <v>40098.102141203715</v>
      </c>
      <c r="AP71" s="51">
        <f>LOOKUP($AO71,Data!$A$6:$A$1806,Data!$B$6:$B$1806)</f>
        <v>60.03900146484375</v>
      </c>
      <c r="AQ71" s="9">
        <f>LOOKUP($AO71,Data!$A$6:$A$1806,Data!$C$6:$C$1806)</f>
        <v>3651.874267578125</v>
      </c>
      <c r="AR71" s="9">
        <f>LOOKUP($AO71,Data!$A$6:$A$1806,Data!$D$6:$D$1806)</f>
        <v>350</v>
      </c>
      <c r="AS71" s="9">
        <f>IF($AS$1="+",LOOKUP($AO71,Data!$A$6:$A$1806,Data!$E$6:$E$1806)*-1,LOOKUP($AO71,Data!$A$6:$A$1806,Data!$E$6:$E$1806))</f>
        <v>-165.1016845703125</v>
      </c>
      <c r="AT71" s="9">
        <f>LOOKUP($AO71,Data!$A$6:$A$1806,Data!$F$6:$F$1806)</f>
        <v>0</v>
      </c>
      <c r="AU71" s="9">
        <f>LOOKUP($AO71,Data!$A$6:$A$1806,Data!$G$6:$G$1806)</f>
        <v>150.5</v>
      </c>
      <c r="AV71" s="9">
        <f>LOOKUP($AO71,Data!$A$6:$A$1806,Data!$H$6:$H$1806)</f>
        <v>10</v>
      </c>
      <c r="AW71" s="9">
        <f>LOOKUP($AO71,Data!$A$6:$A$1806,Data!$I$6:$I$1806)</f>
        <v>15</v>
      </c>
      <c r="AX71" s="9">
        <f>LOOKUP($AO71,Data!$A$6:$A$1806,Data!$J$6:$J$1806)</f>
        <v>-103</v>
      </c>
      <c r="AY71" s="9">
        <f>LOOKUP($AO71,Data!$A$6:$A$1806,Data!$K$6:$K$1806)</f>
        <v>7599.33</v>
      </c>
      <c r="AZ71" s="16">
        <f t="shared" si="19"/>
        <v>-31.201171875</v>
      </c>
      <c r="BA71" s="4" t="s">
        <v>33</v>
      </c>
      <c r="BB71" s="7">
        <f t="shared" si="12"/>
        <v>40098.102141203715</v>
      </c>
      <c r="BC71" s="109">
        <f>AVERAGE($AP$71:$AP$78)</f>
        <v>60.041749954223633</v>
      </c>
      <c r="BD71" s="109">
        <f>AVERAGE($AQ$71:$AQ$78)</f>
        <v>3647.0458679199219</v>
      </c>
      <c r="BE71" s="109">
        <f>AVERAGE($AR$71:$AR$78)</f>
        <v>350</v>
      </c>
      <c r="BF71" s="109">
        <f>AVERAGE($AS$71:$AS$78)</f>
        <v>-165.42955589294434</v>
      </c>
      <c r="BG71" s="109">
        <f>AVERAGE($AT$71:$AT$78)</f>
        <v>0</v>
      </c>
      <c r="BH71" s="109">
        <f>AVERAGE($AU$71:$AU$78)</f>
        <v>151.8125</v>
      </c>
      <c r="BI71" s="109">
        <f>AVERAGE($AV$71:$AV$78)</f>
        <v>10</v>
      </c>
      <c r="BJ71" s="109">
        <f>AVERAGE($AW$71:$AW$78)</f>
        <v>15</v>
      </c>
      <c r="BK71" s="109">
        <f>AVERAGE($AX$71:$AX$78)</f>
        <v>-103</v>
      </c>
      <c r="BL71" s="109">
        <f>AVERAGE($AY$71:$AY$78)</f>
        <v>7600.1962500000009</v>
      </c>
      <c r="BM71" s="109">
        <f>AVERAGE($AZ$71:$AZ$78)</f>
        <v>-33.39996337890625</v>
      </c>
      <c r="BN71" s="117"/>
      <c r="BO71" s="4" t="s">
        <v>33</v>
      </c>
      <c r="BP71" s="7">
        <f t="shared" si="13"/>
        <v>40098.102141203715</v>
      </c>
      <c r="BQ71" s="109">
        <f>AVERAGE($AP$71:$AP$78)</f>
        <v>60.041749954223633</v>
      </c>
      <c r="BR71" s="109">
        <f>AVERAGE($AQ$71:$AQ$78)</f>
        <v>3647.0458679199219</v>
      </c>
      <c r="BS71" s="109">
        <f>AVERAGE($AR$71:$AR$78)</f>
        <v>350</v>
      </c>
      <c r="BT71" s="109">
        <f>AVERAGE($AS$71:$AS$78)</f>
        <v>-165.42955589294434</v>
      </c>
      <c r="BU71" s="109">
        <f>AVERAGE($AT$71:$AT$78)</f>
        <v>0</v>
      </c>
      <c r="BV71" s="109">
        <f>AVERAGE($AU$71:$AU$78)</f>
        <v>151.8125</v>
      </c>
      <c r="BW71" s="109">
        <f>AVERAGE($AV$71:$AV$78)</f>
        <v>10</v>
      </c>
      <c r="BX71" s="109">
        <f>AVERAGE($AW$71:$AW$78)</f>
        <v>15</v>
      </c>
      <c r="BY71" s="109">
        <f>AVERAGE($AX$71:$AX$78)</f>
        <v>-103</v>
      </c>
      <c r="BZ71" s="109">
        <f>AVERAGE($AY$71:$AY$78)</f>
        <v>7600.1962500000009</v>
      </c>
      <c r="CA71" s="109">
        <f>AVERAGE($AZ$71:$AZ$78)</f>
        <v>-33.39996337890625</v>
      </c>
      <c r="CB71" s="117"/>
      <c r="CC71" s="4" t="s">
        <v>33</v>
      </c>
      <c r="CD71" s="7">
        <f t="shared" si="14"/>
        <v>40098.102141203715</v>
      </c>
      <c r="CE71" s="109">
        <f>AVERAGE($AP$71:$AP$78)</f>
        <v>60.041749954223633</v>
      </c>
      <c r="CF71" s="109">
        <f>AVERAGE($AQ$71:$AQ$78)</f>
        <v>3647.0458679199219</v>
      </c>
      <c r="CG71" s="109">
        <f>AVERAGE($AR$71:$AR$78)</f>
        <v>350</v>
      </c>
      <c r="CH71" s="109">
        <f>AVERAGE($AS$71:$AS$78)</f>
        <v>-165.42955589294434</v>
      </c>
      <c r="CI71" s="109">
        <f>AVERAGE($AT$71:$AT$78)</f>
        <v>0</v>
      </c>
      <c r="CJ71" s="109">
        <f>AVERAGE($AU$71:$AU$78)</f>
        <v>151.8125</v>
      </c>
      <c r="CK71" s="109">
        <f>AVERAGE($AV$71:$AV$78)</f>
        <v>10</v>
      </c>
      <c r="CL71" s="109">
        <f>AVERAGE($AW$71:$AW$78)</f>
        <v>15</v>
      </c>
      <c r="CM71" s="109">
        <f>AVERAGE($AX$71:$AX$78)</f>
        <v>-103</v>
      </c>
      <c r="CN71" s="109">
        <f>AVERAGE($AY$71:$AY$78)</f>
        <v>7600.1962500000009</v>
      </c>
      <c r="CO71" s="109">
        <f>AVERAGE($AZ$71:$AZ$78)</f>
        <v>-33.39996337890625</v>
      </c>
      <c r="CP71" s="117"/>
      <c r="CQ71" s="4" t="s">
        <v>33</v>
      </c>
      <c r="CR71" s="7">
        <f t="shared" si="15"/>
        <v>40098.102141203715</v>
      </c>
      <c r="CS71" s="109">
        <f>AVERAGE($AP$71:$AP$78)</f>
        <v>60.041749954223633</v>
      </c>
      <c r="CT71" s="109">
        <f>AVERAGE($AQ$71:$AQ$78)</f>
        <v>3647.0458679199219</v>
      </c>
      <c r="CU71" s="109">
        <f>AVERAGE($AR$71:$AR$78)</f>
        <v>350</v>
      </c>
      <c r="CV71" s="109">
        <f>AVERAGE($AS$71:$AS$78)</f>
        <v>-165.42955589294434</v>
      </c>
      <c r="CW71" s="109">
        <f>AVERAGE($AT$71:$AT$78)</f>
        <v>0</v>
      </c>
      <c r="CX71" s="109">
        <f>AVERAGE($AU$71:$AU$78)</f>
        <v>151.8125</v>
      </c>
      <c r="CY71" s="109">
        <f>AVERAGE($AV$71:$AV$78)</f>
        <v>10</v>
      </c>
      <c r="CZ71" s="109">
        <f>AVERAGE($AW$71:$AW$78)</f>
        <v>15</v>
      </c>
      <c r="DA71" s="109">
        <f>AVERAGE($AX$71:$AX$78)</f>
        <v>-103</v>
      </c>
      <c r="DB71" s="109">
        <f>AVERAGE($AY$71:$AY$78)</f>
        <v>7600.1962500000009</v>
      </c>
      <c r="DC71" s="109">
        <f>AVERAGE($AZ$71:$AZ$78)</f>
        <v>-33.39996337890625</v>
      </c>
      <c r="DD71" s="117"/>
      <c r="DE71" s="4" t="s">
        <v>33</v>
      </c>
      <c r="DF71" s="7">
        <f t="shared" si="16"/>
        <v>40098.102141203715</v>
      </c>
      <c r="DG71" s="109">
        <f>AVERAGE($AP$71:$AP$78)</f>
        <v>60.041749954223633</v>
      </c>
      <c r="DH71" s="109">
        <f>AVERAGE($AQ$71:$AQ$78)</f>
        <v>3647.0458679199219</v>
      </c>
      <c r="DI71" s="109">
        <f>AVERAGE($AR$71:$AR$78)</f>
        <v>350</v>
      </c>
      <c r="DJ71" s="109">
        <f>AVERAGE($AS$71:$AS$78)</f>
        <v>-165.42955589294434</v>
      </c>
      <c r="DK71" s="109">
        <f>AVERAGE($AT$71:$AT$78)</f>
        <v>0</v>
      </c>
      <c r="DL71" s="109">
        <f>AVERAGE($AU$71:$AU$78)</f>
        <v>151.8125</v>
      </c>
      <c r="DM71" s="109">
        <f>AVERAGE($AV$71:$AV$78)</f>
        <v>10</v>
      </c>
      <c r="DN71" s="109">
        <f>AVERAGE($AW$71:$AW$78)</f>
        <v>15</v>
      </c>
      <c r="DO71" s="109">
        <f>AVERAGE($AX$71:$AX$78)</f>
        <v>-103</v>
      </c>
      <c r="DP71" s="109">
        <f>AVERAGE($AY$71:$AY$78)</f>
        <v>7600.1962500000009</v>
      </c>
      <c r="DQ71" s="109">
        <f>AVERAGE($AZ$71:$AZ$78)</f>
        <v>-33.39996337890625</v>
      </c>
      <c r="DR71" s="117"/>
    </row>
    <row r="72" spans="1:122">
      <c r="A72" s="4" t="s">
        <v>34</v>
      </c>
      <c r="B72" s="7">
        <f t="shared" si="20"/>
        <v>40098.102164351862</v>
      </c>
      <c r="C72">
        <f>LOOKUP(B72,Data!$A$6:$A$1806,Data!B$6:B$1806)</f>
        <v>60.042999267578125</v>
      </c>
      <c r="D72" s="8">
        <f>LOOKUP(B72,Data!$A$6:$A$1806,Data!C$6:C$1806)</f>
        <v>3651.059326171875</v>
      </c>
      <c r="E72" s="8">
        <f t="shared" ref="E72:E78" si="23">AVERAGE($C$71:$C$78)</f>
        <v>60.041749954223633</v>
      </c>
      <c r="F72" s="8">
        <f t="shared" ref="F72:F78" si="24">AVERAGE($D$71:$D$78)</f>
        <v>3647.0458679199219</v>
      </c>
      <c r="H72" s="16">
        <f t="shared" si="17"/>
        <v>-34.3994140625</v>
      </c>
      <c r="I72" s="8">
        <f t="shared" si="9"/>
        <v>-32.909233470276511</v>
      </c>
      <c r="J72" s="8"/>
      <c r="K72" s="8"/>
      <c r="L72" s="16">
        <f t="shared" si="21"/>
        <v>-0.30971686556440797</v>
      </c>
      <c r="M72" s="8">
        <f t="shared" si="22"/>
        <v>3642.2097117288185</v>
      </c>
      <c r="N72" s="8"/>
      <c r="O72" s="8"/>
      <c r="P72" s="8"/>
      <c r="Q72" s="8"/>
      <c r="Z72">
        <f t="shared" si="10"/>
        <v>0</v>
      </c>
      <c r="AC72" s="87" t="str">
        <f t="shared" si="18"/>
        <v>T-14 sec</v>
      </c>
      <c r="AD72" s="139">
        <f t="shared" ref="AD72:AD78" si="25">AVERAGE($C$71:$C$78)</f>
        <v>60.041749954223633</v>
      </c>
      <c r="AE72" s="100"/>
      <c r="AF72" s="95"/>
      <c r="AG72" s="100"/>
      <c r="AH72" s="95"/>
      <c r="AI72" s="100"/>
      <c r="AJ72" s="95"/>
      <c r="AK72" s="100"/>
      <c r="AL72" s="14"/>
      <c r="AM72" s="89"/>
      <c r="AN72" s="4" t="s">
        <v>34</v>
      </c>
      <c r="AO72" s="7">
        <f t="shared" si="11"/>
        <v>40098.102164351862</v>
      </c>
      <c r="AP72" s="51">
        <f>LOOKUP($AO72,Data!$A$6:$A$1806,Data!$B$6:$B$1806)</f>
        <v>60.042999267578125</v>
      </c>
      <c r="AQ72" s="9">
        <f>LOOKUP($AO72,Data!$A$6:$A$1806,Data!$C$6:$C$1806)</f>
        <v>3651.059326171875</v>
      </c>
      <c r="AR72" s="9">
        <f>LOOKUP($AO72,Data!$A$6:$A$1806,Data!$D$6:$D$1806)</f>
        <v>350</v>
      </c>
      <c r="AS72" s="9">
        <f>IF($AS$1="+",LOOKUP($AO72,Data!$A$6:$A$1806,Data!$E$6:$E$1806)*-1,LOOKUP($AO72,Data!$A$6:$A$1806,Data!$E$6:$E$1806))</f>
        <v>-165.47639465332031</v>
      </c>
      <c r="AT72" s="9">
        <f>LOOKUP($AO72,Data!$A$6:$A$1806,Data!$F$6:$F$1806)</f>
        <v>0</v>
      </c>
      <c r="AU72" s="9">
        <f>LOOKUP($AO72,Data!$A$6:$A$1806,Data!$G$6:$G$1806)</f>
        <v>151</v>
      </c>
      <c r="AV72" s="9">
        <f>LOOKUP($AO72,Data!$A$6:$A$1806,Data!$H$6:$H$1806)</f>
        <v>10</v>
      </c>
      <c r="AW72" s="9">
        <f>LOOKUP($AO72,Data!$A$6:$A$1806,Data!$I$6:$I$1806)</f>
        <v>15</v>
      </c>
      <c r="AX72" s="9">
        <f>LOOKUP($AO72,Data!$A$6:$A$1806,Data!$J$6:$J$1806)</f>
        <v>-103</v>
      </c>
      <c r="AY72" s="9">
        <f>LOOKUP($AO72,Data!$A$6:$A$1806,Data!$K$6:$K$1806)</f>
        <v>7599.66</v>
      </c>
      <c r="AZ72" s="16">
        <f t="shared" si="19"/>
        <v>-34.3994140625</v>
      </c>
      <c r="BA72" s="4" t="s">
        <v>34</v>
      </c>
      <c r="BB72" s="7">
        <f t="shared" si="12"/>
        <v>40098.102164351862</v>
      </c>
      <c r="BC72" s="109">
        <f t="shared" ref="BC72:BC78" si="26">AVERAGE($AP$71:$AP$78)</f>
        <v>60.041749954223633</v>
      </c>
      <c r="BD72" s="109">
        <f t="shared" ref="BD72:BD78" si="27">AVERAGE($AQ$71:$AQ$78)</f>
        <v>3647.0458679199219</v>
      </c>
      <c r="BE72" s="109">
        <f t="shared" ref="BE72:BE78" si="28">AVERAGE($AR$71:$AR$78)</f>
        <v>350</v>
      </c>
      <c r="BF72" s="109">
        <f t="shared" ref="BF72:BF78" si="29">AVERAGE($AS$71:$AS$78)</f>
        <v>-165.42955589294434</v>
      </c>
      <c r="BG72" s="109">
        <f t="shared" ref="BG72:BG78" si="30">AVERAGE($AT$71:$AT$78)</f>
        <v>0</v>
      </c>
      <c r="BH72" s="109">
        <f t="shared" ref="BH72:BH78" si="31">AVERAGE($AU$71:$AU$78)</f>
        <v>151.8125</v>
      </c>
      <c r="BI72" s="109">
        <f t="shared" ref="BI72:BI78" si="32">AVERAGE($AV$71:$AV$78)</f>
        <v>10</v>
      </c>
      <c r="BJ72" s="109">
        <f t="shared" ref="BJ72:BJ78" si="33">AVERAGE($AW$71:$AW$78)</f>
        <v>15</v>
      </c>
      <c r="BK72" s="109">
        <f t="shared" ref="BK72:BK78" si="34">AVERAGE($AX$71:$AX$78)</f>
        <v>-103</v>
      </c>
      <c r="BL72" s="109">
        <f t="shared" ref="BL72:BL78" si="35">AVERAGE($AY$71:$AY$78)</f>
        <v>7600.1962500000009</v>
      </c>
      <c r="BM72" s="109">
        <f t="shared" ref="BM72:BM78" si="36">AVERAGE($AZ$71:$AZ$78)</f>
        <v>-33.39996337890625</v>
      </c>
      <c r="BN72" s="117"/>
      <c r="BO72" s="4" t="s">
        <v>34</v>
      </c>
      <c r="BP72" s="7">
        <f t="shared" si="13"/>
        <v>40098.102164351862</v>
      </c>
      <c r="BQ72" s="109">
        <f t="shared" ref="BQ72:BQ78" si="37">AVERAGE($AP$71:$AP$78)</f>
        <v>60.041749954223633</v>
      </c>
      <c r="BR72" s="109">
        <f t="shared" ref="BR72:BR78" si="38">AVERAGE($AQ$71:$AQ$78)</f>
        <v>3647.0458679199219</v>
      </c>
      <c r="BS72" s="109">
        <f t="shared" ref="BS72:BS78" si="39">AVERAGE($AR$71:$AR$78)</f>
        <v>350</v>
      </c>
      <c r="BT72" s="109">
        <f t="shared" ref="BT72:BT78" si="40">AVERAGE($AS$71:$AS$78)</f>
        <v>-165.42955589294434</v>
      </c>
      <c r="BU72" s="109">
        <f t="shared" ref="BU72:BU78" si="41">AVERAGE($AT$71:$AT$78)</f>
        <v>0</v>
      </c>
      <c r="BV72" s="109">
        <f t="shared" ref="BV72:BV78" si="42">AVERAGE($AU$71:$AU$78)</f>
        <v>151.8125</v>
      </c>
      <c r="BW72" s="109">
        <f t="shared" ref="BW72:BW78" si="43">AVERAGE($AV$71:$AV$78)</f>
        <v>10</v>
      </c>
      <c r="BX72" s="109">
        <f t="shared" ref="BX72:BX78" si="44">AVERAGE($AW$71:$AW$78)</f>
        <v>15</v>
      </c>
      <c r="BY72" s="109">
        <f t="shared" ref="BY72:BY78" si="45">AVERAGE($AX$71:$AX$78)</f>
        <v>-103</v>
      </c>
      <c r="BZ72" s="109">
        <f t="shared" ref="BZ72:BZ78" si="46">AVERAGE($AY$71:$AY$78)</f>
        <v>7600.1962500000009</v>
      </c>
      <c r="CA72" s="109">
        <f t="shared" ref="CA72:CA78" si="47">AVERAGE($AZ$71:$AZ$78)</f>
        <v>-33.39996337890625</v>
      </c>
      <c r="CB72" s="117"/>
      <c r="CC72" s="4" t="s">
        <v>34</v>
      </c>
      <c r="CD72" s="7">
        <f t="shared" si="14"/>
        <v>40098.102164351862</v>
      </c>
      <c r="CE72" s="109">
        <f t="shared" ref="CE72:CE78" si="48">AVERAGE($AP$71:$AP$78)</f>
        <v>60.041749954223633</v>
      </c>
      <c r="CF72" s="109">
        <f t="shared" ref="CF72:CF78" si="49">AVERAGE($AQ$71:$AQ$78)</f>
        <v>3647.0458679199219</v>
      </c>
      <c r="CG72" s="109">
        <f t="shared" ref="CG72:CG78" si="50">AVERAGE($AR$71:$AR$78)</f>
        <v>350</v>
      </c>
      <c r="CH72" s="109">
        <f t="shared" ref="CH72:CH78" si="51">AVERAGE($AS$71:$AS$78)</f>
        <v>-165.42955589294434</v>
      </c>
      <c r="CI72" s="109">
        <f t="shared" ref="CI72:CI78" si="52">AVERAGE($AT$71:$AT$78)</f>
        <v>0</v>
      </c>
      <c r="CJ72" s="109">
        <f t="shared" ref="CJ72:CJ78" si="53">AVERAGE($AU$71:$AU$78)</f>
        <v>151.8125</v>
      </c>
      <c r="CK72" s="109">
        <f t="shared" ref="CK72:CK78" si="54">AVERAGE($AV$71:$AV$78)</f>
        <v>10</v>
      </c>
      <c r="CL72" s="109">
        <f t="shared" ref="CL72:CL78" si="55">AVERAGE($AW$71:$AW$78)</f>
        <v>15</v>
      </c>
      <c r="CM72" s="109">
        <f t="shared" ref="CM72:CM78" si="56">AVERAGE($AX$71:$AX$78)</f>
        <v>-103</v>
      </c>
      <c r="CN72" s="109">
        <f t="shared" ref="CN72:CN78" si="57">AVERAGE($AY$71:$AY$78)</f>
        <v>7600.1962500000009</v>
      </c>
      <c r="CO72" s="109">
        <f t="shared" ref="CO72:CO78" si="58">AVERAGE($AZ$71:$AZ$78)</f>
        <v>-33.39996337890625</v>
      </c>
      <c r="CP72" s="117"/>
      <c r="CQ72" s="4" t="s">
        <v>34</v>
      </c>
      <c r="CR72" s="7">
        <f t="shared" si="15"/>
        <v>40098.102164351862</v>
      </c>
      <c r="CS72" s="109">
        <f t="shared" ref="CS72:CS78" si="59">AVERAGE($AP$71:$AP$78)</f>
        <v>60.041749954223633</v>
      </c>
      <c r="CT72" s="109">
        <f t="shared" ref="CT72:CT78" si="60">AVERAGE($AQ$71:$AQ$78)</f>
        <v>3647.0458679199219</v>
      </c>
      <c r="CU72" s="109">
        <f t="shared" ref="CU72:CU78" si="61">AVERAGE($AR$71:$AR$78)</f>
        <v>350</v>
      </c>
      <c r="CV72" s="109">
        <f t="shared" ref="CV72:CV78" si="62">AVERAGE($AS$71:$AS$78)</f>
        <v>-165.42955589294434</v>
      </c>
      <c r="CW72" s="109">
        <f t="shared" ref="CW72:CW78" si="63">AVERAGE($AT$71:$AT$78)</f>
        <v>0</v>
      </c>
      <c r="CX72" s="109">
        <f t="shared" ref="CX72:CX78" si="64">AVERAGE($AU$71:$AU$78)</f>
        <v>151.8125</v>
      </c>
      <c r="CY72" s="109">
        <f t="shared" ref="CY72:CY78" si="65">AVERAGE($AV$71:$AV$78)</f>
        <v>10</v>
      </c>
      <c r="CZ72" s="109">
        <f t="shared" ref="CZ72:CZ78" si="66">AVERAGE($AW$71:$AW$78)</f>
        <v>15</v>
      </c>
      <c r="DA72" s="109">
        <f t="shared" ref="DA72:DA78" si="67">AVERAGE($AX$71:$AX$78)</f>
        <v>-103</v>
      </c>
      <c r="DB72" s="109">
        <f t="shared" ref="DB72:DB78" si="68">AVERAGE($AY$71:$AY$78)</f>
        <v>7600.1962500000009</v>
      </c>
      <c r="DC72" s="109">
        <f t="shared" ref="DC72:DC78" si="69">AVERAGE($AZ$71:$AZ$78)</f>
        <v>-33.39996337890625</v>
      </c>
      <c r="DD72" s="117"/>
      <c r="DE72" s="4" t="s">
        <v>34</v>
      </c>
      <c r="DF72" s="7">
        <f t="shared" si="16"/>
        <v>40098.102164351862</v>
      </c>
      <c r="DG72" s="109">
        <f t="shared" ref="DG72:DG78" si="70">AVERAGE($AP$71:$AP$78)</f>
        <v>60.041749954223633</v>
      </c>
      <c r="DH72" s="109">
        <f t="shared" ref="DH72:DH78" si="71">AVERAGE($AQ$71:$AQ$78)</f>
        <v>3647.0458679199219</v>
      </c>
      <c r="DI72" s="109">
        <f t="shared" ref="DI72:DI78" si="72">AVERAGE($AR$71:$AR$78)</f>
        <v>350</v>
      </c>
      <c r="DJ72" s="109">
        <f t="shared" ref="DJ72:DJ78" si="73">AVERAGE($AS$71:$AS$78)</f>
        <v>-165.42955589294434</v>
      </c>
      <c r="DK72" s="109">
        <f t="shared" ref="DK72:DK78" si="74">AVERAGE($AT$71:$AT$78)</f>
        <v>0</v>
      </c>
      <c r="DL72" s="109">
        <f t="shared" ref="DL72:DL78" si="75">AVERAGE($AU$71:$AU$78)</f>
        <v>151.8125</v>
      </c>
      <c r="DM72" s="109">
        <f t="shared" ref="DM72:DM78" si="76">AVERAGE($AV$71:$AV$78)</f>
        <v>10</v>
      </c>
      <c r="DN72" s="109">
        <f t="shared" ref="DN72:DN78" si="77">AVERAGE($AW$71:$AW$78)</f>
        <v>15</v>
      </c>
      <c r="DO72" s="109">
        <f t="shared" ref="DO72:DO78" si="78">AVERAGE($AX$71:$AX$78)</f>
        <v>-103</v>
      </c>
      <c r="DP72" s="109">
        <f t="shared" ref="DP72:DP78" si="79">AVERAGE($AY$71:$AY$78)</f>
        <v>7600.1962500000009</v>
      </c>
      <c r="DQ72" s="109">
        <f t="shared" ref="DQ72:DQ78" si="80">AVERAGE($AZ$71:$AZ$78)</f>
        <v>-33.39996337890625</v>
      </c>
      <c r="DR72" s="117"/>
    </row>
    <row r="73" spans="1:122">
      <c r="A73" s="4" t="s">
        <v>35</v>
      </c>
      <c r="B73" s="7">
        <f t="shared" si="20"/>
        <v>40098.102187500008</v>
      </c>
      <c r="C73">
        <f>LOOKUP(B73,Data!$A$6:$A$1806,Data!B$6:B$1806)</f>
        <v>60.044998168945313</v>
      </c>
      <c r="D73" s="8">
        <f>LOOKUP(B73,Data!$A$6:$A$1806,Data!C$6:C$1806)</f>
        <v>3648.236328125</v>
      </c>
      <c r="E73" s="8">
        <f t="shared" si="23"/>
        <v>60.041749954223633</v>
      </c>
      <c r="F73" s="8">
        <f t="shared" si="24"/>
        <v>3647.0458679199219</v>
      </c>
      <c r="H73" s="16">
        <f t="shared" si="17"/>
        <v>-35.99853515625</v>
      </c>
      <c r="I73" s="8">
        <f t="shared" si="9"/>
        <v>-33.990489060367238</v>
      </c>
      <c r="J73" s="8"/>
      <c r="K73" s="8"/>
      <c r="L73" s="16">
        <f t="shared" si="21"/>
        <v>-0.30971686556440797</v>
      </c>
      <c r="M73" s="8">
        <f t="shared" si="22"/>
        <v>3640.8187392731634</v>
      </c>
      <c r="N73" s="8"/>
      <c r="O73" s="8"/>
      <c r="P73" s="8"/>
      <c r="Q73" s="8"/>
      <c r="Z73">
        <f t="shared" si="10"/>
        <v>0</v>
      </c>
      <c r="AC73" s="87" t="str">
        <f t="shared" si="18"/>
        <v>T-12 sec</v>
      </c>
      <c r="AD73" s="139">
        <f t="shared" si="25"/>
        <v>60.041749954223633</v>
      </c>
      <c r="AE73" s="100"/>
      <c r="AF73" s="95"/>
      <c r="AG73" s="100"/>
      <c r="AH73" s="95"/>
      <c r="AI73" s="100"/>
      <c r="AJ73" s="95"/>
      <c r="AK73" s="100"/>
      <c r="AL73" s="14"/>
      <c r="AM73" s="89"/>
      <c r="AN73" s="4" t="s">
        <v>35</v>
      </c>
      <c r="AO73" s="7">
        <f t="shared" si="11"/>
        <v>40098.102187500008</v>
      </c>
      <c r="AP73" s="51">
        <f>LOOKUP($AO73,Data!$A$6:$A$1806,Data!$B$6:$B$1806)</f>
        <v>60.044998168945313</v>
      </c>
      <c r="AQ73" s="9">
        <f>LOOKUP($AO73,Data!$A$6:$A$1806,Data!$C$6:$C$1806)</f>
        <v>3648.236328125</v>
      </c>
      <c r="AR73" s="9">
        <f>LOOKUP($AO73,Data!$A$6:$A$1806,Data!$D$6:$D$1806)</f>
        <v>350</v>
      </c>
      <c r="AS73" s="9">
        <f>IF($AS$1="+",LOOKUP($AO73,Data!$A$6:$A$1806,Data!$E$6:$E$1806)*-1,LOOKUP($AO73,Data!$A$6:$A$1806,Data!$E$6:$E$1806))</f>
        <v>-165.47639465332031</v>
      </c>
      <c r="AT73" s="9">
        <f>LOOKUP($AO73,Data!$A$6:$A$1806,Data!$F$6:$F$1806)</f>
        <v>0</v>
      </c>
      <c r="AU73" s="9">
        <f>LOOKUP($AO73,Data!$A$6:$A$1806,Data!$G$6:$G$1806)</f>
        <v>151.5</v>
      </c>
      <c r="AV73" s="9">
        <f>LOOKUP($AO73,Data!$A$6:$A$1806,Data!$H$6:$H$1806)</f>
        <v>10</v>
      </c>
      <c r="AW73" s="9">
        <f>LOOKUP($AO73,Data!$A$6:$A$1806,Data!$I$6:$I$1806)</f>
        <v>15</v>
      </c>
      <c r="AX73" s="9">
        <f>LOOKUP($AO73,Data!$A$6:$A$1806,Data!$J$6:$J$1806)</f>
        <v>-103</v>
      </c>
      <c r="AY73" s="9">
        <f>LOOKUP($AO73,Data!$A$6:$A$1806,Data!$K$6:$K$1806)</f>
        <v>7599.99</v>
      </c>
      <c r="AZ73" s="16">
        <f t="shared" si="19"/>
        <v>-35.99853515625</v>
      </c>
      <c r="BA73" s="4" t="s">
        <v>35</v>
      </c>
      <c r="BB73" s="7">
        <f t="shared" si="12"/>
        <v>40098.102187500008</v>
      </c>
      <c r="BC73" s="109">
        <f t="shared" si="26"/>
        <v>60.041749954223633</v>
      </c>
      <c r="BD73" s="109">
        <f t="shared" si="27"/>
        <v>3647.0458679199219</v>
      </c>
      <c r="BE73" s="109">
        <f t="shared" si="28"/>
        <v>350</v>
      </c>
      <c r="BF73" s="109">
        <f t="shared" si="29"/>
        <v>-165.42955589294434</v>
      </c>
      <c r="BG73" s="109">
        <f t="shared" si="30"/>
        <v>0</v>
      </c>
      <c r="BH73" s="109">
        <f t="shared" si="31"/>
        <v>151.8125</v>
      </c>
      <c r="BI73" s="109">
        <f t="shared" si="32"/>
        <v>10</v>
      </c>
      <c r="BJ73" s="109">
        <f t="shared" si="33"/>
        <v>15</v>
      </c>
      <c r="BK73" s="109">
        <f t="shared" si="34"/>
        <v>-103</v>
      </c>
      <c r="BL73" s="109">
        <f t="shared" si="35"/>
        <v>7600.1962500000009</v>
      </c>
      <c r="BM73" s="109">
        <f t="shared" si="36"/>
        <v>-33.39996337890625</v>
      </c>
      <c r="BN73" s="117"/>
      <c r="BO73" s="4" t="s">
        <v>35</v>
      </c>
      <c r="BP73" s="7">
        <f t="shared" si="13"/>
        <v>40098.102187500008</v>
      </c>
      <c r="BQ73" s="109">
        <f t="shared" si="37"/>
        <v>60.041749954223633</v>
      </c>
      <c r="BR73" s="109">
        <f t="shared" si="38"/>
        <v>3647.0458679199219</v>
      </c>
      <c r="BS73" s="109">
        <f t="shared" si="39"/>
        <v>350</v>
      </c>
      <c r="BT73" s="109">
        <f t="shared" si="40"/>
        <v>-165.42955589294434</v>
      </c>
      <c r="BU73" s="109">
        <f t="shared" si="41"/>
        <v>0</v>
      </c>
      <c r="BV73" s="109">
        <f t="shared" si="42"/>
        <v>151.8125</v>
      </c>
      <c r="BW73" s="109">
        <f t="shared" si="43"/>
        <v>10</v>
      </c>
      <c r="BX73" s="109">
        <f t="shared" si="44"/>
        <v>15</v>
      </c>
      <c r="BY73" s="109">
        <f t="shared" si="45"/>
        <v>-103</v>
      </c>
      <c r="BZ73" s="109">
        <f t="shared" si="46"/>
        <v>7600.1962500000009</v>
      </c>
      <c r="CA73" s="109">
        <f t="shared" si="47"/>
        <v>-33.39996337890625</v>
      </c>
      <c r="CB73" s="117"/>
      <c r="CC73" s="4" t="s">
        <v>35</v>
      </c>
      <c r="CD73" s="7">
        <f t="shared" si="14"/>
        <v>40098.102187500008</v>
      </c>
      <c r="CE73" s="109">
        <f t="shared" si="48"/>
        <v>60.041749954223633</v>
      </c>
      <c r="CF73" s="109">
        <f t="shared" si="49"/>
        <v>3647.0458679199219</v>
      </c>
      <c r="CG73" s="109">
        <f t="shared" si="50"/>
        <v>350</v>
      </c>
      <c r="CH73" s="109">
        <f t="shared" si="51"/>
        <v>-165.42955589294434</v>
      </c>
      <c r="CI73" s="109">
        <f t="shared" si="52"/>
        <v>0</v>
      </c>
      <c r="CJ73" s="109">
        <f t="shared" si="53"/>
        <v>151.8125</v>
      </c>
      <c r="CK73" s="109">
        <f t="shared" si="54"/>
        <v>10</v>
      </c>
      <c r="CL73" s="109">
        <f t="shared" si="55"/>
        <v>15</v>
      </c>
      <c r="CM73" s="109">
        <f t="shared" si="56"/>
        <v>-103</v>
      </c>
      <c r="CN73" s="109">
        <f t="shared" si="57"/>
        <v>7600.1962500000009</v>
      </c>
      <c r="CO73" s="109">
        <f t="shared" si="58"/>
        <v>-33.39996337890625</v>
      </c>
      <c r="CP73" s="117"/>
      <c r="CQ73" s="4" t="s">
        <v>35</v>
      </c>
      <c r="CR73" s="7">
        <f t="shared" si="15"/>
        <v>40098.102187500008</v>
      </c>
      <c r="CS73" s="109">
        <f t="shared" si="59"/>
        <v>60.041749954223633</v>
      </c>
      <c r="CT73" s="109">
        <f t="shared" si="60"/>
        <v>3647.0458679199219</v>
      </c>
      <c r="CU73" s="109">
        <f t="shared" si="61"/>
        <v>350</v>
      </c>
      <c r="CV73" s="109">
        <f t="shared" si="62"/>
        <v>-165.42955589294434</v>
      </c>
      <c r="CW73" s="109">
        <f t="shared" si="63"/>
        <v>0</v>
      </c>
      <c r="CX73" s="109">
        <f t="shared" si="64"/>
        <v>151.8125</v>
      </c>
      <c r="CY73" s="109">
        <f t="shared" si="65"/>
        <v>10</v>
      </c>
      <c r="CZ73" s="109">
        <f t="shared" si="66"/>
        <v>15</v>
      </c>
      <c r="DA73" s="109">
        <f t="shared" si="67"/>
        <v>-103</v>
      </c>
      <c r="DB73" s="109">
        <f t="shared" si="68"/>
        <v>7600.1962500000009</v>
      </c>
      <c r="DC73" s="109">
        <f t="shared" si="69"/>
        <v>-33.39996337890625</v>
      </c>
      <c r="DD73" s="117"/>
      <c r="DE73" s="4" t="s">
        <v>35</v>
      </c>
      <c r="DF73" s="7">
        <f t="shared" si="16"/>
        <v>40098.102187500008</v>
      </c>
      <c r="DG73" s="109">
        <f t="shared" si="70"/>
        <v>60.041749954223633</v>
      </c>
      <c r="DH73" s="109">
        <f t="shared" si="71"/>
        <v>3647.0458679199219</v>
      </c>
      <c r="DI73" s="109">
        <f t="shared" si="72"/>
        <v>350</v>
      </c>
      <c r="DJ73" s="109">
        <f t="shared" si="73"/>
        <v>-165.42955589294434</v>
      </c>
      <c r="DK73" s="109">
        <f t="shared" si="74"/>
        <v>0</v>
      </c>
      <c r="DL73" s="109">
        <f t="shared" si="75"/>
        <v>151.8125</v>
      </c>
      <c r="DM73" s="109">
        <f t="shared" si="76"/>
        <v>10</v>
      </c>
      <c r="DN73" s="109">
        <f t="shared" si="77"/>
        <v>15</v>
      </c>
      <c r="DO73" s="109">
        <f t="shared" si="78"/>
        <v>-103</v>
      </c>
      <c r="DP73" s="109">
        <f t="shared" si="79"/>
        <v>7600.1962500000009</v>
      </c>
      <c r="DQ73" s="109">
        <f t="shared" si="80"/>
        <v>-33.39996337890625</v>
      </c>
      <c r="DR73" s="117"/>
    </row>
    <row r="74" spans="1:122">
      <c r="A74" s="4" t="s">
        <v>36</v>
      </c>
      <c r="B74" s="7">
        <f t="shared" si="20"/>
        <v>40098.102210648154</v>
      </c>
      <c r="C74">
        <f>LOOKUP(B74,Data!$A$6:$A$1806,Data!B$6:B$1806)</f>
        <v>60.044998168945313</v>
      </c>
      <c r="D74" s="8">
        <f>LOOKUP(B74,Data!$A$6:$A$1806,Data!C$6:C$1806)</f>
        <v>3648.236328125</v>
      </c>
      <c r="E74" s="8">
        <f t="shared" si="23"/>
        <v>60.041749954223633</v>
      </c>
      <c r="F74" s="8">
        <f t="shared" si="24"/>
        <v>3647.0458679199219</v>
      </c>
      <c r="H74" s="16">
        <f t="shared" si="17"/>
        <v>-35.99853515625</v>
      </c>
      <c r="I74" s="8">
        <f t="shared" si="9"/>
        <v>-34.693305193926207</v>
      </c>
      <c r="J74" s="8"/>
      <c r="K74" s="8"/>
      <c r="L74" s="16">
        <f t="shared" si="21"/>
        <v>-0.30971686556440797</v>
      </c>
      <c r="M74" s="8">
        <f t="shared" si="22"/>
        <v>3639.8062062740401</v>
      </c>
      <c r="N74" s="8"/>
      <c r="O74" s="8"/>
      <c r="P74" s="8"/>
      <c r="Q74" s="8"/>
      <c r="Z74">
        <f t="shared" si="10"/>
        <v>0</v>
      </c>
      <c r="AC74" s="87" t="str">
        <f t="shared" si="18"/>
        <v>T-10 sec</v>
      </c>
      <c r="AD74" s="139">
        <f t="shared" si="25"/>
        <v>60.041749954223633</v>
      </c>
      <c r="AE74" s="100"/>
      <c r="AF74" s="95"/>
      <c r="AG74" s="100"/>
      <c r="AH74" s="95"/>
      <c r="AI74" s="100"/>
      <c r="AJ74" s="95"/>
      <c r="AK74" s="100"/>
      <c r="AL74" s="14"/>
      <c r="AM74" s="89"/>
      <c r="AN74" s="4" t="s">
        <v>36</v>
      </c>
      <c r="AO74" s="7">
        <f t="shared" si="11"/>
        <v>40098.102210648154</v>
      </c>
      <c r="AP74" s="51">
        <f>LOOKUP($AO74,Data!$A$6:$A$1806,Data!$B$6:$B$1806)</f>
        <v>60.044998168945313</v>
      </c>
      <c r="AQ74" s="9">
        <f>LOOKUP($AO74,Data!$A$6:$A$1806,Data!$C$6:$C$1806)</f>
        <v>3648.236328125</v>
      </c>
      <c r="AR74" s="9">
        <f>LOOKUP($AO74,Data!$A$6:$A$1806,Data!$D$6:$D$1806)</f>
        <v>350</v>
      </c>
      <c r="AS74" s="9">
        <f>IF($AS$1="+",LOOKUP($AO74,Data!$A$6:$A$1806,Data!$E$6:$E$1806)*-1,LOOKUP($AO74,Data!$A$6:$A$1806,Data!$E$6:$E$1806))</f>
        <v>-165.47639465332031</v>
      </c>
      <c r="AT74" s="9">
        <f>LOOKUP($AO74,Data!$A$6:$A$1806,Data!$F$6:$F$1806)</f>
        <v>0</v>
      </c>
      <c r="AU74" s="9">
        <f>LOOKUP($AO74,Data!$A$6:$A$1806,Data!$G$6:$G$1806)</f>
        <v>151.5</v>
      </c>
      <c r="AV74" s="9">
        <f>LOOKUP($AO74,Data!$A$6:$A$1806,Data!$H$6:$H$1806)</f>
        <v>10</v>
      </c>
      <c r="AW74" s="9">
        <f>LOOKUP($AO74,Data!$A$6:$A$1806,Data!$I$6:$I$1806)</f>
        <v>15</v>
      </c>
      <c r="AX74" s="9">
        <f>LOOKUP($AO74,Data!$A$6:$A$1806,Data!$J$6:$J$1806)</f>
        <v>-103</v>
      </c>
      <c r="AY74" s="9">
        <f>LOOKUP($AO74,Data!$A$6:$A$1806,Data!$K$6:$K$1806)</f>
        <v>7599.99</v>
      </c>
      <c r="AZ74" s="16">
        <f t="shared" si="19"/>
        <v>-35.99853515625</v>
      </c>
      <c r="BA74" s="4" t="s">
        <v>36</v>
      </c>
      <c r="BB74" s="7">
        <f t="shared" si="12"/>
        <v>40098.102210648154</v>
      </c>
      <c r="BC74" s="109">
        <f t="shared" si="26"/>
        <v>60.041749954223633</v>
      </c>
      <c r="BD74" s="109">
        <f t="shared" si="27"/>
        <v>3647.0458679199219</v>
      </c>
      <c r="BE74" s="109">
        <f t="shared" si="28"/>
        <v>350</v>
      </c>
      <c r="BF74" s="109">
        <f t="shared" si="29"/>
        <v>-165.42955589294434</v>
      </c>
      <c r="BG74" s="109">
        <f t="shared" si="30"/>
        <v>0</v>
      </c>
      <c r="BH74" s="109">
        <f t="shared" si="31"/>
        <v>151.8125</v>
      </c>
      <c r="BI74" s="109">
        <f t="shared" si="32"/>
        <v>10</v>
      </c>
      <c r="BJ74" s="109">
        <f t="shared" si="33"/>
        <v>15</v>
      </c>
      <c r="BK74" s="109">
        <f t="shared" si="34"/>
        <v>-103</v>
      </c>
      <c r="BL74" s="109">
        <f t="shared" si="35"/>
        <v>7600.1962500000009</v>
      </c>
      <c r="BM74" s="109">
        <f t="shared" si="36"/>
        <v>-33.39996337890625</v>
      </c>
      <c r="BN74" s="117"/>
      <c r="BO74" s="4" t="s">
        <v>36</v>
      </c>
      <c r="BP74" s="7">
        <f t="shared" si="13"/>
        <v>40098.102210648154</v>
      </c>
      <c r="BQ74" s="109">
        <f t="shared" si="37"/>
        <v>60.041749954223633</v>
      </c>
      <c r="BR74" s="109">
        <f t="shared" si="38"/>
        <v>3647.0458679199219</v>
      </c>
      <c r="BS74" s="109">
        <f t="shared" si="39"/>
        <v>350</v>
      </c>
      <c r="BT74" s="109">
        <f t="shared" si="40"/>
        <v>-165.42955589294434</v>
      </c>
      <c r="BU74" s="109">
        <f t="shared" si="41"/>
        <v>0</v>
      </c>
      <c r="BV74" s="109">
        <f t="shared" si="42"/>
        <v>151.8125</v>
      </c>
      <c r="BW74" s="109">
        <f t="shared" si="43"/>
        <v>10</v>
      </c>
      <c r="BX74" s="109">
        <f t="shared" si="44"/>
        <v>15</v>
      </c>
      <c r="BY74" s="109">
        <f t="shared" si="45"/>
        <v>-103</v>
      </c>
      <c r="BZ74" s="109">
        <f t="shared" si="46"/>
        <v>7600.1962500000009</v>
      </c>
      <c r="CA74" s="109">
        <f t="shared" si="47"/>
        <v>-33.39996337890625</v>
      </c>
      <c r="CB74" s="117"/>
      <c r="CC74" s="4" t="s">
        <v>36</v>
      </c>
      <c r="CD74" s="7">
        <f t="shared" si="14"/>
        <v>40098.102210648154</v>
      </c>
      <c r="CE74" s="109">
        <f t="shared" si="48"/>
        <v>60.041749954223633</v>
      </c>
      <c r="CF74" s="109">
        <f t="shared" si="49"/>
        <v>3647.0458679199219</v>
      </c>
      <c r="CG74" s="109">
        <f t="shared" si="50"/>
        <v>350</v>
      </c>
      <c r="CH74" s="109">
        <f t="shared" si="51"/>
        <v>-165.42955589294434</v>
      </c>
      <c r="CI74" s="109">
        <f t="shared" si="52"/>
        <v>0</v>
      </c>
      <c r="CJ74" s="109">
        <f t="shared" si="53"/>
        <v>151.8125</v>
      </c>
      <c r="CK74" s="109">
        <f t="shared" si="54"/>
        <v>10</v>
      </c>
      <c r="CL74" s="109">
        <f t="shared" si="55"/>
        <v>15</v>
      </c>
      <c r="CM74" s="109">
        <f t="shared" si="56"/>
        <v>-103</v>
      </c>
      <c r="CN74" s="109">
        <f t="shared" si="57"/>
        <v>7600.1962500000009</v>
      </c>
      <c r="CO74" s="109">
        <f t="shared" si="58"/>
        <v>-33.39996337890625</v>
      </c>
      <c r="CP74" s="117"/>
      <c r="CQ74" s="4" t="s">
        <v>36</v>
      </c>
      <c r="CR74" s="7">
        <f t="shared" si="15"/>
        <v>40098.102210648154</v>
      </c>
      <c r="CS74" s="109">
        <f t="shared" si="59"/>
        <v>60.041749954223633</v>
      </c>
      <c r="CT74" s="109">
        <f t="shared" si="60"/>
        <v>3647.0458679199219</v>
      </c>
      <c r="CU74" s="109">
        <f t="shared" si="61"/>
        <v>350</v>
      </c>
      <c r="CV74" s="109">
        <f t="shared" si="62"/>
        <v>-165.42955589294434</v>
      </c>
      <c r="CW74" s="109">
        <f t="shared" si="63"/>
        <v>0</v>
      </c>
      <c r="CX74" s="109">
        <f t="shared" si="64"/>
        <v>151.8125</v>
      </c>
      <c r="CY74" s="109">
        <f t="shared" si="65"/>
        <v>10</v>
      </c>
      <c r="CZ74" s="109">
        <f t="shared" si="66"/>
        <v>15</v>
      </c>
      <c r="DA74" s="109">
        <f t="shared" si="67"/>
        <v>-103</v>
      </c>
      <c r="DB74" s="109">
        <f t="shared" si="68"/>
        <v>7600.1962500000009</v>
      </c>
      <c r="DC74" s="109">
        <f t="shared" si="69"/>
        <v>-33.39996337890625</v>
      </c>
      <c r="DD74" s="117"/>
      <c r="DE74" s="4" t="s">
        <v>36</v>
      </c>
      <c r="DF74" s="7">
        <f t="shared" si="16"/>
        <v>40098.102210648154</v>
      </c>
      <c r="DG74" s="109">
        <f t="shared" si="70"/>
        <v>60.041749954223633</v>
      </c>
      <c r="DH74" s="109">
        <f t="shared" si="71"/>
        <v>3647.0458679199219</v>
      </c>
      <c r="DI74" s="109">
        <f t="shared" si="72"/>
        <v>350</v>
      </c>
      <c r="DJ74" s="109">
        <f t="shared" si="73"/>
        <v>-165.42955589294434</v>
      </c>
      <c r="DK74" s="109">
        <f t="shared" si="74"/>
        <v>0</v>
      </c>
      <c r="DL74" s="109">
        <f t="shared" si="75"/>
        <v>151.8125</v>
      </c>
      <c r="DM74" s="109">
        <f t="shared" si="76"/>
        <v>10</v>
      </c>
      <c r="DN74" s="109">
        <f t="shared" si="77"/>
        <v>15</v>
      </c>
      <c r="DO74" s="109">
        <f t="shared" si="78"/>
        <v>-103</v>
      </c>
      <c r="DP74" s="109">
        <f t="shared" si="79"/>
        <v>7600.1962500000009</v>
      </c>
      <c r="DQ74" s="109">
        <f t="shared" si="80"/>
        <v>-33.39996337890625</v>
      </c>
      <c r="DR74" s="117"/>
    </row>
    <row r="75" spans="1:122">
      <c r="A75" s="4" t="s">
        <v>37</v>
      </c>
      <c r="B75" s="7">
        <f t="shared" si="20"/>
        <v>40098.1022337963</v>
      </c>
      <c r="C75">
        <f>LOOKUP(B75,Data!$A$6:$A$1806,Data!B$6:B$1806)</f>
        <v>60.041000366210938</v>
      </c>
      <c r="D75" s="8">
        <f>LOOKUP(B75,Data!$A$6:$A$1806,Data!C$6:C$1806)</f>
        <v>3645.386962890625</v>
      </c>
      <c r="E75" s="8">
        <f t="shared" si="23"/>
        <v>60.041749954223633</v>
      </c>
      <c r="F75" s="8">
        <f t="shared" si="24"/>
        <v>3647.0458679199219</v>
      </c>
      <c r="H75" s="16">
        <f t="shared" si="17"/>
        <v>-32.80029296875</v>
      </c>
      <c r="I75" s="8">
        <f t="shared" si="9"/>
        <v>-34.030750915114538</v>
      </c>
      <c r="J75" s="8"/>
      <c r="K75" s="8"/>
      <c r="L75" s="16">
        <f t="shared" si="21"/>
        <v>-0.30971686556440797</v>
      </c>
      <c r="M75" s="8">
        <f t="shared" si="22"/>
        <v>3640.1590436872871</v>
      </c>
      <c r="N75" s="8"/>
      <c r="O75" s="8"/>
      <c r="P75" s="8"/>
      <c r="Q75" s="8"/>
      <c r="Z75">
        <f t="shared" si="10"/>
        <v>0</v>
      </c>
      <c r="AC75" s="87" t="str">
        <f t="shared" si="18"/>
        <v>T-08 sec</v>
      </c>
      <c r="AD75" s="139">
        <f t="shared" si="25"/>
        <v>60.041749954223633</v>
      </c>
      <c r="AE75" s="100"/>
      <c r="AF75" s="95"/>
      <c r="AG75" s="100"/>
      <c r="AH75" s="95"/>
      <c r="AI75" s="100"/>
      <c r="AJ75" s="95"/>
      <c r="AK75" s="100"/>
      <c r="AL75" s="14"/>
      <c r="AM75" s="89"/>
      <c r="AN75" s="4" t="s">
        <v>37</v>
      </c>
      <c r="AO75" s="7">
        <f t="shared" si="11"/>
        <v>40098.1022337963</v>
      </c>
      <c r="AP75" s="51">
        <f>LOOKUP($AO75,Data!$A$6:$A$1806,Data!$B$6:$B$1806)</f>
        <v>60.041000366210938</v>
      </c>
      <c r="AQ75" s="9">
        <f>LOOKUP($AO75,Data!$A$6:$A$1806,Data!$C$6:$C$1806)</f>
        <v>3645.386962890625</v>
      </c>
      <c r="AR75" s="9">
        <f>LOOKUP($AO75,Data!$A$6:$A$1806,Data!$D$6:$D$1806)</f>
        <v>350</v>
      </c>
      <c r="AS75" s="9">
        <f>IF($AS$1="+",LOOKUP($AO75,Data!$A$6:$A$1806,Data!$E$6:$E$1806)*-1,LOOKUP($AO75,Data!$A$6:$A$1806,Data!$E$6:$E$1806))</f>
        <v>-165.47639465332031</v>
      </c>
      <c r="AT75" s="9">
        <f>LOOKUP($AO75,Data!$A$6:$A$1806,Data!$F$6:$F$1806)</f>
        <v>0</v>
      </c>
      <c r="AU75" s="9">
        <f>LOOKUP($AO75,Data!$A$6:$A$1806,Data!$G$6:$G$1806)</f>
        <v>152</v>
      </c>
      <c r="AV75" s="9">
        <f>LOOKUP($AO75,Data!$A$6:$A$1806,Data!$H$6:$H$1806)</f>
        <v>10</v>
      </c>
      <c r="AW75" s="9">
        <f>LOOKUP($AO75,Data!$A$6:$A$1806,Data!$I$6:$I$1806)</f>
        <v>15</v>
      </c>
      <c r="AX75" s="9">
        <f>LOOKUP($AO75,Data!$A$6:$A$1806,Data!$J$6:$J$1806)</f>
        <v>-103</v>
      </c>
      <c r="AY75" s="9">
        <f>LOOKUP($AO75,Data!$A$6:$A$1806,Data!$K$6:$K$1806)</f>
        <v>7600.32</v>
      </c>
      <c r="AZ75" s="16">
        <f t="shared" si="19"/>
        <v>-32.80029296875</v>
      </c>
      <c r="BA75" s="4" t="s">
        <v>37</v>
      </c>
      <c r="BB75" s="7">
        <f t="shared" si="12"/>
        <v>40098.1022337963</v>
      </c>
      <c r="BC75" s="109">
        <f t="shared" si="26"/>
        <v>60.041749954223633</v>
      </c>
      <c r="BD75" s="109">
        <f t="shared" si="27"/>
        <v>3647.0458679199219</v>
      </c>
      <c r="BE75" s="109">
        <f t="shared" si="28"/>
        <v>350</v>
      </c>
      <c r="BF75" s="109">
        <f t="shared" si="29"/>
        <v>-165.42955589294434</v>
      </c>
      <c r="BG75" s="109">
        <f t="shared" si="30"/>
        <v>0</v>
      </c>
      <c r="BH75" s="109">
        <f t="shared" si="31"/>
        <v>151.8125</v>
      </c>
      <c r="BI75" s="109">
        <f t="shared" si="32"/>
        <v>10</v>
      </c>
      <c r="BJ75" s="109">
        <f t="shared" si="33"/>
        <v>15</v>
      </c>
      <c r="BK75" s="109">
        <f t="shared" si="34"/>
        <v>-103</v>
      </c>
      <c r="BL75" s="109">
        <f t="shared" si="35"/>
        <v>7600.1962500000009</v>
      </c>
      <c r="BM75" s="109">
        <f t="shared" si="36"/>
        <v>-33.39996337890625</v>
      </c>
      <c r="BN75" s="117"/>
      <c r="BO75" s="4" t="s">
        <v>37</v>
      </c>
      <c r="BP75" s="7">
        <f t="shared" si="13"/>
        <v>40098.1022337963</v>
      </c>
      <c r="BQ75" s="109">
        <f t="shared" si="37"/>
        <v>60.041749954223633</v>
      </c>
      <c r="BR75" s="109">
        <f t="shared" si="38"/>
        <v>3647.0458679199219</v>
      </c>
      <c r="BS75" s="109">
        <f t="shared" si="39"/>
        <v>350</v>
      </c>
      <c r="BT75" s="109">
        <f t="shared" si="40"/>
        <v>-165.42955589294434</v>
      </c>
      <c r="BU75" s="109">
        <f t="shared" si="41"/>
        <v>0</v>
      </c>
      <c r="BV75" s="109">
        <f t="shared" si="42"/>
        <v>151.8125</v>
      </c>
      <c r="BW75" s="109">
        <f t="shared" si="43"/>
        <v>10</v>
      </c>
      <c r="BX75" s="109">
        <f t="shared" si="44"/>
        <v>15</v>
      </c>
      <c r="BY75" s="109">
        <f t="shared" si="45"/>
        <v>-103</v>
      </c>
      <c r="BZ75" s="109">
        <f t="shared" si="46"/>
        <v>7600.1962500000009</v>
      </c>
      <c r="CA75" s="109">
        <f t="shared" si="47"/>
        <v>-33.39996337890625</v>
      </c>
      <c r="CB75" s="117"/>
      <c r="CC75" s="4" t="s">
        <v>37</v>
      </c>
      <c r="CD75" s="7">
        <f t="shared" si="14"/>
        <v>40098.1022337963</v>
      </c>
      <c r="CE75" s="109">
        <f t="shared" si="48"/>
        <v>60.041749954223633</v>
      </c>
      <c r="CF75" s="109">
        <f t="shared" si="49"/>
        <v>3647.0458679199219</v>
      </c>
      <c r="CG75" s="109">
        <f t="shared" si="50"/>
        <v>350</v>
      </c>
      <c r="CH75" s="109">
        <f t="shared" si="51"/>
        <v>-165.42955589294434</v>
      </c>
      <c r="CI75" s="109">
        <f t="shared" si="52"/>
        <v>0</v>
      </c>
      <c r="CJ75" s="109">
        <f t="shared" si="53"/>
        <v>151.8125</v>
      </c>
      <c r="CK75" s="109">
        <f t="shared" si="54"/>
        <v>10</v>
      </c>
      <c r="CL75" s="109">
        <f t="shared" si="55"/>
        <v>15</v>
      </c>
      <c r="CM75" s="109">
        <f t="shared" si="56"/>
        <v>-103</v>
      </c>
      <c r="CN75" s="109">
        <f t="shared" si="57"/>
        <v>7600.1962500000009</v>
      </c>
      <c r="CO75" s="109">
        <f t="shared" si="58"/>
        <v>-33.39996337890625</v>
      </c>
      <c r="CP75" s="117"/>
      <c r="CQ75" s="4" t="s">
        <v>37</v>
      </c>
      <c r="CR75" s="7">
        <f t="shared" si="15"/>
        <v>40098.1022337963</v>
      </c>
      <c r="CS75" s="109">
        <f t="shared" si="59"/>
        <v>60.041749954223633</v>
      </c>
      <c r="CT75" s="109">
        <f t="shared" si="60"/>
        <v>3647.0458679199219</v>
      </c>
      <c r="CU75" s="109">
        <f t="shared" si="61"/>
        <v>350</v>
      </c>
      <c r="CV75" s="109">
        <f t="shared" si="62"/>
        <v>-165.42955589294434</v>
      </c>
      <c r="CW75" s="109">
        <f t="shared" si="63"/>
        <v>0</v>
      </c>
      <c r="CX75" s="109">
        <f t="shared" si="64"/>
        <v>151.8125</v>
      </c>
      <c r="CY75" s="109">
        <f t="shared" si="65"/>
        <v>10</v>
      </c>
      <c r="CZ75" s="109">
        <f t="shared" si="66"/>
        <v>15</v>
      </c>
      <c r="DA75" s="109">
        <f t="shared" si="67"/>
        <v>-103</v>
      </c>
      <c r="DB75" s="109">
        <f t="shared" si="68"/>
        <v>7600.1962500000009</v>
      </c>
      <c r="DC75" s="109">
        <f t="shared" si="69"/>
        <v>-33.39996337890625</v>
      </c>
      <c r="DD75" s="117"/>
      <c r="DE75" s="4" t="s">
        <v>37</v>
      </c>
      <c r="DF75" s="7">
        <f t="shared" si="16"/>
        <v>40098.1022337963</v>
      </c>
      <c r="DG75" s="109">
        <f t="shared" si="70"/>
        <v>60.041749954223633</v>
      </c>
      <c r="DH75" s="109">
        <f t="shared" si="71"/>
        <v>3647.0458679199219</v>
      </c>
      <c r="DI75" s="109">
        <f t="shared" si="72"/>
        <v>350</v>
      </c>
      <c r="DJ75" s="109">
        <f t="shared" si="73"/>
        <v>-165.42955589294434</v>
      </c>
      <c r="DK75" s="109">
        <f t="shared" si="74"/>
        <v>0</v>
      </c>
      <c r="DL75" s="109">
        <f t="shared" si="75"/>
        <v>151.8125</v>
      </c>
      <c r="DM75" s="109">
        <f t="shared" si="76"/>
        <v>10</v>
      </c>
      <c r="DN75" s="109">
        <f t="shared" si="77"/>
        <v>15</v>
      </c>
      <c r="DO75" s="109">
        <f t="shared" si="78"/>
        <v>-103</v>
      </c>
      <c r="DP75" s="109">
        <f t="shared" si="79"/>
        <v>7600.1962500000009</v>
      </c>
      <c r="DQ75" s="109">
        <f t="shared" si="80"/>
        <v>-33.39996337890625</v>
      </c>
      <c r="DR75" s="117"/>
    </row>
    <row r="76" spans="1:122">
      <c r="A76" s="4" t="s">
        <v>38</v>
      </c>
      <c r="B76" s="7">
        <f t="shared" si="20"/>
        <v>40098.102256944447</v>
      </c>
      <c r="C76">
        <f>LOOKUP(B76,Data!$A$6:$A$1806,Data!B$6:B$1806)</f>
        <v>60.041000366210938</v>
      </c>
      <c r="D76" s="8">
        <f>LOOKUP(B76,Data!$A$6:$A$1806,Data!C$6:C$1806)</f>
        <v>3645.44580078125</v>
      </c>
      <c r="E76" s="8">
        <f t="shared" si="23"/>
        <v>60.041749954223633</v>
      </c>
      <c r="F76" s="8">
        <f t="shared" si="24"/>
        <v>3647.0458679199219</v>
      </c>
      <c r="H76" s="16">
        <f t="shared" si="17"/>
        <v>-32.80029296875</v>
      </c>
      <c r="I76" s="8">
        <f t="shared" si="9"/>
        <v>-33.60009063388695</v>
      </c>
      <c r="J76" s="8"/>
      <c r="K76" s="8"/>
      <c r="L76" s="16">
        <f t="shared" si="21"/>
        <v>-0.30971686556440797</v>
      </c>
      <c r="M76" s="8">
        <f t="shared" si="22"/>
        <v>3640.2799871029501</v>
      </c>
      <c r="N76" s="8"/>
      <c r="O76" s="8"/>
      <c r="P76" s="8"/>
      <c r="Q76" s="8"/>
      <c r="Z76">
        <f t="shared" si="10"/>
        <v>0</v>
      </c>
      <c r="AC76" s="87" t="str">
        <f t="shared" si="18"/>
        <v>T-06 sec</v>
      </c>
      <c r="AD76" s="139">
        <f t="shared" si="25"/>
        <v>60.041749954223633</v>
      </c>
      <c r="AE76" s="100"/>
      <c r="AF76" s="95"/>
      <c r="AG76" s="100"/>
      <c r="AH76" s="95"/>
      <c r="AI76" s="100"/>
      <c r="AJ76" s="95"/>
      <c r="AK76" s="100"/>
      <c r="AL76" s="14"/>
      <c r="AM76" s="89"/>
      <c r="AN76" s="4" t="s">
        <v>38</v>
      </c>
      <c r="AO76" s="7">
        <f t="shared" si="11"/>
        <v>40098.102256944447</v>
      </c>
      <c r="AP76" s="51">
        <f>LOOKUP($AO76,Data!$A$6:$A$1806,Data!$B$6:$B$1806)</f>
        <v>60.041000366210938</v>
      </c>
      <c r="AQ76" s="9">
        <f>LOOKUP($AO76,Data!$A$6:$A$1806,Data!$C$6:$C$1806)</f>
        <v>3645.44580078125</v>
      </c>
      <c r="AR76" s="9">
        <f>LOOKUP($AO76,Data!$A$6:$A$1806,Data!$D$6:$D$1806)</f>
        <v>350</v>
      </c>
      <c r="AS76" s="9">
        <f>IF($AS$1="+",LOOKUP($AO76,Data!$A$6:$A$1806,Data!$E$6:$E$1806)*-1,LOOKUP($AO76,Data!$A$6:$A$1806,Data!$E$6:$E$1806))</f>
        <v>-165.47639465332031</v>
      </c>
      <c r="AT76" s="9">
        <f>LOOKUP($AO76,Data!$A$6:$A$1806,Data!$F$6:$F$1806)</f>
        <v>0</v>
      </c>
      <c r="AU76" s="9">
        <f>LOOKUP($AO76,Data!$A$6:$A$1806,Data!$G$6:$G$1806)</f>
        <v>152.5</v>
      </c>
      <c r="AV76" s="9">
        <f>LOOKUP($AO76,Data!$A$6:$A$1806,Data!$H$6:$H$1806)</f>
        <v>10</v>
      </c>
      <c r="AW76" s="9">
        <f>LOOKUP($AO76,Data!$A$6:$A$1806,Data!$I$6:$I$1806)</f>
        <v>15</v>
      </c>
      <c r="AX76" s="9">
        <f>LOOKUP($AO76,Data!$A$6:$A$1806,Data!$J$6:$J$1806)</f>
        <v>-103</v>
      </c>
      <c r="AY76" s="9">
        <f>LOOKUP($AO76,Data!$A$6:$A$1806,Data!$K$6:$K$1806)</f>
        <v>7600.65</v>
      </c>
      <c r="AZ76" s="16">
        <f t="shared" si="19"/>
        <v>-32.80029296875</v>
      </c>
      <c r="BA76" s="4" t="s">
        <v>38</v>
      </c>
      <c r="BB76" s="7">
        <f t="shared" si="12"/>
        <v>40098.102256944447</v>
      </c>
      <c r="BC76" s="109">
        <f t="shared" si="26"/>
        <v>60.041749954223633</v>
      </c>
      <c r="BD76" s="109">
        <f t="shared" si="27"/>
        <v>3647.0458679199219</v>
      </c>
      <c r="BE76" s="109">
        <f t="shared" si="28"/>
        <v>350</v>
      </c>
      <c r="BF76" s="109">
        <f t="shared" si="29"/>
        <v>-165.42955589294434</v>
      </c>
      <c r="BG76" s="109">
        <f t="shared" si="30"/>
        <v>0</v>
      </c>
      <c r="BH76" s="109">
        <f t="shared" si="31"/>
        <v>151.8125</v>
      </c>
      <c r="BI76" s="109">
        <f t="shared" si="32"/>
        <v>10</v>
      </c>
      <c r="BJ76" s="109">
        <f t="shared" si="33"/>
        <v>15</v>
      </c>
      <c r="BK76" s="109">
        <f t="shared" si="34"/>
        <v>-103</v>
      </c>
      <c r="BL76" s="109">
        <f t="shared" si="35"/>
        <v>7600.1962500000009</v>
      </c>
      <c r="BM76" s="109">
        <f t="shared" si="36"/>
        <v>-33.39996337890625</v>
      </c>
      <c r="BN76" s="117"/>
      <c r="BO76" s="4" t="s">
        <v>38</v>
      </c>
      <c r="BP76" s="7">
        <f t="shared" si="13"/>
        <v>40098.102256944447</v>
      </c>
      <c r="BQ76" s="109">
        <f t="shared" si="37"/>
        <v>60.041749954223633</v>
      </c>
      <c r="BR76" s="109">
        <f t="shared" si="38"/>
        <v>3647.0458679199219</v>
      </c>
      <c r="BS76" s="109">
        <f t="shared" si="39"/>
        <v>350</v>
      </c>
      <c r="BT76" s="109">
        <f t="shared" si="40"/>
        <v>-165.42955589294434</v>
      </c>
      <c r="BU76" s="109">
        <f t="shared" si="41"/>
        <v>0</v>
      </c>
      <c r="BV76" s="109">
        <f t="shared" si="42"/>
        <v>151.8125</v>
      </c>
      <c r="BW76" s="109">
        <f t="shared" si="43"/>
        <v>10</v>
      </c>
      <c r="BX76" s="109">
        <f t="shared" si="44"/>
        <v>15</v>
      </c>
      <c r="BY76" s="109">
        <f t="shared" si="45"/>
        <v>-103</v>
      </c>
      <c r="BZ76" s="109">
        <f t="shared" si="46"/>
        <v>7600.1962500000009</v>
      </c>
      <c r="CA76" s="109">
        <f t="shared" si="47"/>
        <v>-33.39996337890625</v>
      </c>
      <c r="CB76" s="117"/>
      <c r="CC76" s="4" t="s">
        <v>38</v>
      </c>
      <c r="CD76" s="7">
        <f t="shared" si="14"/>
        <v>40098.102256944447</v>
      </c>
      <c r="CE76" s="109">
        <f t="shared" si="48"/>
        <v>60.041749954223633</v>
      </c>
      <c r="CF76" s="109">
        <f t="shared" si="49"/>
        <v>3647.0458679199219</v>
      </c>
      <c r="CG76" s="109">
        <f t="shared" si="50"/>
        <v>350</v>
      </c>
      <c r="CH76" s="109">
        <f t="shared" si="51"/>
        <v>-165.42955589294434</v>
      </c>
      <c r="CI76" s="109">
        <f t="shared" si="52"/>
        <v>0</v>
      </c>
      <c r="CJ76" s="109">
        <f t="shared" si="53"/>
        <v>151.8125</v>
      </c>
      <c r="CK76" s="109">
        <f t="shared" si="54"/>
        <v>10</v>
      </c>
      <c r="CL76" s="109">
        <f t="shared" si="55"/>
        <v>15</v>
      </c>
      <c r="CM76" s="109">
        <f t="shared" si="56"/>
        <v>-103</v>
      </c>
      <c r="CN76" s="109">
        <f t="shared" si="57"/>
        <v>7600.1962500000009</v>
      </c>
      <c r="CO76" s="109">
        <f t="shared" si="58"/>
        <v>-33.39996337890625</v>
      </c>
      <c r="CP76" s="117"/>
      <c r="CQ76" s="4" t="s">
        <v>38</v>
      </c>
      <c r="CR76" s="7">
        <f t="shared" si="15"/>
        <v>40098.102256944447</v>
      </c>
      <c r="CS76" s="109">
        <f t="shared" si="59"/>
        <v>60.041749954223633</v>
      </c>
      <c r="CT76" s="109">
        <f t="shared" si="60"/>
        <v>3647.0458679199219</v>
      </c>
      <c r="CU76" s="109">
        <f t="shared" si="61"/>
        <v>350</v>
      </c>
      <c r="CV76" s="109">
        <f t="shared" si="62"/>
        <v>-165.42955589294434</v>
      </c>
      <c r="CW76" s="109">
        <f t="shared" si="63"/>
        <v>0</v>
      </c>
      <c r="CX76" s="109">
        <f t="shared" si="64"/>
        <v>151.8125</v>
      </c>
      <c r="CY76" s="109">
        <f t="shared" si="65"/>
        <v>10</v>
      </c>
      <c r="CZ76" s="109">
        <f t="shared" si="66"/>
        <v>15</v>
      </c>
      <c r="DA76" s="109">
        <f t="shared" si="67"/>
        <v>-103</v>
      </c>
      <c r="DB76" s="109">
        <f t="shared" si="68"/>
        <v>7600.1962500000009</v>
      </c>
      <c r="DC76" s="109">
        <f t="shared" si="69"/>
        <v>-33.39996337890625</v>
      </c>
      <c r="DD76" s="117"/>
      <c r="DE76" s="4" t="s">
        <v>38</v>
      </c>
      <c r="DF76" s="7">
        <f t="shared" si="16"/>
        <v>40098.102256944447</v>
      </c>
      <c r="DG76" s="109">
        <f t="shared" si="70"/>
        <v>60.041749954223633</v>
      </c>
      <c r="DH76" s="109">
        <f t="shared" si="71"/>
        <v>3647.0458679199219</v>
      </c>
      <c r="DI76" s="109">
        <f t="shared" si="72"/>
        <v>350</v>
      </c>
      <c r="DJ76" s="109">
        <f t="shared" si="73"/>
        <v>-165.42955589294434</v>
      </c>
      <c r="DK76" s="109">
        <f t="shared" si="74"/>
        <v>0</v>
      </c>
      <c r="DL76" s="109">
        <f t="shared" si="75"/>
        <v>151.8125</v>
      </c>
      <c r="DM76" s="109">
        <f t="shared" si="76"/>
        <v>10</v>
      </c>
      <c r="DN76" s="109">
        <f t="shared" si="77"/>
        <v>15</v>
      </c>
      <c r="DO76" s="109">
        <f t="shared" si="78"/>
        <v>-103</v>
      </c>
      <c r="DP76" s="109">
        <f t="shared" si="79"/>
        <v>7600.1962500000009</v>
      </c>
      <c r="DQ76" s="109">
        <f t="shared" si="80"/>
        <v>-33.39996337890625</v>
      </c>
      <c r="DR76" s="117"/>
    </row>
    <row r="77" spans="1:122">
      <c r="A77" s="4" t="s">
        <v>39</v>
      </c>
      <c r="B77" s="7">
        <f t="shared" si="20"/>
        <v>40098.102280092593</v>
      </c>
      <c r="C77">
        <f>LOOKUP(B77,Data!$A$6:$A$1806,Data!B$6:B$1806)</f>
        <v>60.041000366210938</v>
      </c>
      <c r="D77" s="8">
        <f>LOOKUP(B77,Data!$A$6:$A$1806,Data!C$6:C$1806)</f>
        <v>3645.44580078125</v>
      </c>
      <c r="E77" s="8">
        <f t="shared" si="23"/>
        <v>60.041749954223633</v>
      </c>
      <c r="F77" s="8">
        <f t="shared" si="24"/>
        <v>3647.0458679199219</v>
      </c>
      <c r="H77" s="16">
        <f t="shared" si="17"/>
        <v>-32.80029296875</v>
      </c>
      <c r="I77" s="8">
        <f t="shared" si="9"/>
        <v>-33.320161451089021</v>
      </c>
      <c r="J77" s="8"/>
      <c r="K77" s="8"/>
      <c r="L77" s="16">
        <f t="shared" si="21"/>
        <v>-0.30971686556440797</v>
      </c>
      <c r="M77" s="8">
        <f t="shared" si="22"/>
        <v>3640.2501994201834</v>
      </c>
      <c r="N77" s="8"/>
      <c r="O77" s="8"/>
      <c r="P77" s="8"/>
      <c r="Q77" s="8"/>
      <c r="Z77">
        <f t="shared" si="10"/>
        <v>0</v>
      </c>
      <c r="AC77" s="87" t="str">
        <f t="shared" si="18"/>
        <v>T-04 sec</v>
      </c>
      <c r="AD77" s="139">
        <f t="shared" si="25"/>
        <v>60.041749954223633</v>
      </c>
      <c r="AE77" s="100"/>
      <c r="AF77" s="95"/>
      <c r="AG77" s="100"/>
      <c r="AH77" s="95"/>
      <c r="AI77" s="100"/>
      <c r="AJ77" s="95"/>
      <c r="AK77" s="100"/>
      <c r="AL77" s="14"/>
      <c r="AM77" s="89"/>
      <c r="AN77" s="4" t="s">
        <v>39</v>
      </c>
      <c r="AO77" s="7">
        <f t="shared" si="11"/>
        <v>40098.102280092593</v>
      </c>
      <c r="AP77" s="51">
        <f>LOOKUP($AO77,Data!$A$6:$A$1806,Data!$B$6:$B$1806)</f>
        <v>60.041000366210938</v>
      </c>
      <c r="AQ77" s="9">
        <f>LOOKUP($AO77,Data!$A$6:$A$1806,Data!$C$6:$C$1806)</f>
        <v>3645.44580078125</v>
      </c>
      <c r="AR77" s="9">
        <f>LOOKUP($AO77,Data!$A$6:$A$1806,Data!$D$6:$D$1806)</f>
        <v>350</v>
      </c>
      <c r="AS77" s="9">
        <f>IF($AS$1="+",LOOKUP($AO77,Data!$A$6:$A$1806,Data!$E$6:$E$1806)*-1,LOOKUP($AO77,Data!$A$6:$A$1806,Data!$E$6:$E$1806))</f>
        <v>-165.47639465332031</v>
      </c>
      <c r="AT77" s="9">
        <f>LOOKUP($AO77,Data!$A$6:$A$1806,Data!$F$6:$F$1806)</f>
        <v>0</v>
      </c>
      <c r="AU77" s="9">
        <f>LOOKUP($AO77,Data!$A$6:$A$1806,Data!$G$6:$G$1806)</f>
        <v>152.5</v>
      </c>
      <c r="AV77" s="9">
        <f>LOOKUP($AO77,Data!$A$6:$A$1806,Data!$H$6:$H$1806)</f>
        <v>10</v>
      </c>
      <c r="AW77" s="9">
        <f>LOOKUP($AO77,Data!$A$6:$A$1806,Data!$I$6:$I$1806)</f>
        <v>15</v>
      </c>
      <c r="AX77" s="9">
        <f>LOOKUP($AO77,Data!$A$6:$A$1806,Data!$J$6:$J$1806)</f>
        <v>-103</v>
      </c>
      <c r="AY77" s="9">
        <f>LOOKUP($AO77,Data!$A$6:$A$1806,Data!$K$6:$K$1806)</f>
        <v>7600.65</v>
      </c>
      <c r="AZ77" s="16">
        <f t="shared" si="19"/>
        <v>-32.80029296875</v>
      </c>
      <c r="BA77" s="4" t="s">
        <v>39</v>
      </c>
      <c r="BB77" s="7">
        <f t="shared" si="12"/>
        <v>40098.102280092593</v>
      </c>
      <c r="BC77" s="109">
        <f t="shared" si="26"/>
        <v>60.041749954223633</v>
      </c>
      <c r="BD77" s="109">
        <f t="shared" si="27"/>
        <v>3647.0458679199219</v>
      </c>
      <c r="BE77" s="109">
        <f t="shared" si="28"/>
        <v>350</v>
      </c>
      <c r="BF77" s="109">
        <f t="shared" si="29"/>
        <v>-165.42955589294434</v>
      </c>
      <c r="BG77" s="109">
        <f t="shared" si="30"/>
        <v>0</v>
      </c>
      <c r="BH77" s="109">
        <f t="shared" si="31"/>
        <v>151.8125</v>
      </c>
      <c r="BI77" s="109">
        <f t="shared" si="32"/>
        <v>10</v>
      </c>
      <c r="BJ77" s="109">
        <f t="shared" si="33"/>
        <v>15</v>
      </c>
      <c r="BK77" s="109">
        <f t="shared" si="34"/>
        <v>-103</v>
      </c>
      <c r="BL77" s="109">
        <f t="shared" si="35"/>
        <v>7600.1962500000009</v>
      </c>
      <c r="BM77" s="109">
        <f t="shared" si="36"/>
        <v>-33.39996337890625</v>
      </c>
      <c r="BN77" s="117"/>
      <c r="BO77" s="4" t="s">
        <v>39</v>
      </c>
      <c r="BP77" s="7">
        <f t="shared" si="13"/>
        <v>40098.102280092593</v>
      </c>
      <c r="BQ77" s="109">
        <f t="shared" si="37"/>
        <v>60.041749954223633</v>
      </c>
      <c r="BR77" s="109">
        <f t="shared" si="38"/>
        <v>3647.0458679199219</v>
      </c>
      <c r="BS77" s="109">
        <f t="shared" si="39"/>
        <v>350</v>
      </c>
      <c r="BT77" s="109">
        <f t="shared" si="40"/>
        <v>-165.42955589294434</v>
      </c>
      <c r="BU77" s="109">
        <f t="shared" si="41"/>
        <v>0</v>
      </c>
      <c r="BV77" s="109">
        <f t="shared" si="42"/>
        <v>151.8125</v>
      </c>
      <c r="BW77" s="109">
        <f t="shared" si="43"/>
        <v>10</v>
      </c>
      <c r="BX77" s="109">
        <f t="shared" si="44"/>
        <v>15</v>
      </c>
      <c r="BY77" s="109">
        <f t="shared" si="45"/>
        <v>-103</v>
      </c>
      <c r="BZ77" s="109">
        <f t="shared" si="46"/>
        <v>7600.1962500000009</v>
      </c>
      <c r="CA77" s="109">
        <f t="shared" si="47"/>
        <v>-33.39996337890625</v>
      </c>
      <c r="CB77" s="117"/>
      <c r="CC77" s="4" t="s">
        <v>39</v>
      </c>
      <c r="CD77" s="7">
        <f t="shared" si="14"/>
        <v>40098.102280092593</v>
      </c>
      <c r="CE77" s="109">
        <f t="shared" si="48"/>
        <v>60.041749954223633</v>
      </c>
      <c r="CF77" s="109">
        <f t="shared" si="49"/>
        <v>3647.0458679199219</v>
      </c>
      <c r="CG77" s="109">
        <f t="shared" si="50"/>
        <v>350</v>
      </c>
      <c r="CH77" s="109">
        <f t="shared" si="51"/>
        <v>-165.42955589294434</v>
      </c>
      <c r="CI77" s="109">
        <f t="shared" si="52"/>
        <v>0</v>
      </c>
      <c r="CJ77" s="109">
        <f t="shared" si="53"/>
        <v>151.8125</v>
      </c>
      <c r="CK77" s="109">
        <f t="shared" si="54"/>
        <v>10</v>
      </c>
      <c r="CL77" s="109">
        <f t="shared" si="55"/>
        <v>15</v>
      </c>
      <c r="CM77" s="109">
        <f t="shared" si="56"/>
        <v>-103</v>
      </c>
      <c r="CN77" s="109">
        <f t="shared" si="57"/>
        <v>7600.1962500000009</v>
      </c>
      <c r="CO77" s="109">
        <f t="shared" si="58"/>
        <v>-33.39996337890625</v>
      </c>
      <c r="CP77" s="117"/>
      <c r="CQ77" s="4" t="s">
        <v>39</v>
      </c>
      <c r="CR77" s="7">
        <f t="shared" si="15"/>
        <v>40098.102280092593</v>
      </c>
      <c r="CS77" s="109">
        <f t="shared" si="59"/>
        <v>60.041749954223633</v>
      </c>
      <c r="CT77" s="109">
        <f t="shared" si="60"/>
        <v>3647.0458679199219</v>
      </c>
      <c r="CU77" s="109">
        <f t="shared" si="61"/>
        <v>350</v>
      </c>
      <c r="CV77" s="109">
        <f t="shared" si="62"/>
        <v>-165.42955589294434</v>
      </c>
      <c r="CW77" s="109">
        <f t="shared" si="63"/>
        <v>0</v>
      </c>
      <c r="CX77" s="109">
        <f t="shared" si="64"/>
        <v>151.8125</v>
      </c>
      <c r="CY77" s="109">
        <f t="shared" si="65"/>
        <v>10</v>
      </c>
      <c r="CZ77" s="109">
        <f t="shared" si="66"/>
        <v>15</v>
      </c>
      <c r="DA77" s="109">
        <f t="shared" si="67"/>
        <v>-103</v>
      </c>
      <c r="DB77" s="109">
        <f t="shared" si="68"/>
        <v>7600.1962500000009</v>
      </c>
      <c r="DC77" s="109">
        <f t="shared" si="69"/>
        <v>-33.39996337890625</v>
      </c>
      <c r="DD77" s="117"/>
      <c r="DE77" s="4" t="s">
        <v>39</v>
      </c>
      <c r="DF77" s="7">
        <f t="shared" si="16"/>
        <v>40098.102280092593</v>
      </c>
      <c r="DG77" s="109">
        <f t="shared" si="70"/>
        <v>60.041749954223633</v>
      </c>
      <c r="DH77" s="109">
        <f t="shared" si="71"/>
        <v>3647.0458679199219</v>
      </c>
      <c r="DI77" s="109">
        <f t="shared" si="72"/>
        <v>350</v>
      </c>
      <c r="DJ77" s="109">
        <f t="shared" si="73"/>
        <v>-165.42955589294434</v>
      </c>
      <c r="DK77" s="109">
        <f t="shared" si="74"/>
        <v>0</v>
      </c>
      <c r="DL77" s="109">
        <f t="shared" si="75"/>
        <v>151.8125</v>
      </c>
      <c r="DM77" s="109">
        <f t="shared" si="76"/>
        <v>10</v>
      </c>
      <c r="DN77" s="109">
        <f t="shared" si="77"/>
        <v>15</v>
      </c>
      <c r="DO77" s="109">
        <f t="shared" si="78"/>
        <v>-103</v>
      </c>
      <c r="DP77" s="109">
        <f t="shared" si="79"/>
        <v>7600.1962500000009</v>
      </c>
      <c r="DQ77" s="109">
        <f t="shared" si="80"/>
        <v>-33.39996337890625</v>
      </c>
      <c r="DR77" s="117"/>
    </row>
    <row r="78" spans="1:122">
      <c r="A78" s="4" t="s">
        <v>40</v>
      </c>
      <c r="B78" s="7">
        <f>B79-TIME(0,0,$B$1)</f>
        <v>40098.102303240739</v>
      </c>
      <c r="C78">
        <f>LOOKUP(B78,Data!$A$6:$A$1806,Data!B$6:B$1806)</f>
        <v>60.03900146484375</v>
      </c>
      <c r="D78" s="8">
        <f>LOOKUP(B78,Data!$A$6:$A$1806,Data!C$6:C$1806)</f>
        <v>3640.68212890625</v>
      </c>
      <c r="E78" s="8">
        <f t="shared" si="23"/>
        <v>60.041749954223633</v>
      </c>
      <c r="F78" s="8">
        <f t="shared" si="24"/>
        <v>3647.0458679199219</v>
      </c>
      <c r="H78" s="16">
        <f t="shared" si="17"/>
        <v>-31.201171875</v>
      </c>
      <c r="I78" s="8">
        <f t="shared" si="9"/>
        <v>-32.57851509945786</v>
      </c>
      <c r="J78" s="8"/>
      <c r="K78" s="8"/>
      <c r="L78" s="16">
        <f t="shared" si="21"/>
        <v>-0.30971686556440797</v>
      </c>
      <c r="M78" s="8">
        <f>D78</f>
        <v>3640.68212890625</v>
      </c>
      <c r="N78" s="8"/>
      <c r="O78" s="8"/>
      <c r="P78" s="8"/>
      <c r="Q78" s="8"/>
      <c r="R78" s="9"/>
      <c r="Z78">
        <f t="shared" si="10"/>
        <v>0</v>
      </c>
      <c r="AC78" s="87" t="str">
        <f t="shared" si="18"/>
        <v>T-02 sec</v>
      </c>
      <c r="AD78" s="139">
        <f t="shared" si="25"/>
        <v>60.041749954223633</v>
      </c>
      <c r="AE78" s="100"/>
      <c r="AF78" s="95"/>
      <c r="AG78" s="100"/>
      <c r="AH78" s="95"/>
      <c r="AI78" s="100"/>
      <c r="AJ78" s="95"/>
      <c r="AK78" s="100"/>
      <c r="AL78" s="14"/>
      <c r="AM78" s="89"/>
      <c r="AN78" s="4" t="s">
        <v>40</v>
      </c>
      <c r="AO78" s="7">
        <f>AO79-TIME(0,0,$B$1)</f>
        <v>40098.102303240739</v>
      </c>
      <c r="AP78" s="51">
        <f>LOOKUP($AO78,Data!$A$6:$A$1806,Data!$B$6:$B$1806)</f>
        <v>60.03900146484375</v>
      </c>
      <c r="AQ78" s="9">
        <f>LOOKUP($AO78,Data!$A$6:$A$1806,Data!$C$6:$C$1806)</f>
        <v>3640.68212890625</v>
      </c>
      <c r="AR78" s="9">
        <f>LOOKUP($AO78,Data!$A$6:$A$1806,Data!$D$6:$D$1806)</f>
        <v>350</v>
      </c>
      <c r="AS78" s="9">
        <f>IF($AS$1="+",LOOKUP($AO78,Data!$A$6:$A$1806,Data!$E$6:$E$1806)*-1,LOOKUP($AO78,Data!$A$6:$A$1806,Data!$E$6:$E$1806))</f>
        <v>-165.47639465332031</v>
      </c>
      <c r="AT78" s="9">
        <f>LOOKUP($AO78,Data!$A$6:$A$1806,Data!$F$6:$F$1806)</f>
        <v>0</v>
      </c>
      <c r="AU78" s="9">
        <f>LOOKUP($AO78,Data!$A$6:$A$1806,Data!$G$6:$G$1806)</f>
        <v>153</v>
      </c>
      <c r="AV78" s="9">
        <f>LOOKUP($AO78,Data!$A$6:$A$1806,Data!$H$6:$H$1806)</f>
        <v>10</v>
      </c>
      <c r="AW78" s="9">
        <f>LOOKUP($AO78,Data!$A$6:$A$1806,Data!$I$6:$I$1806)</f>
        <v>15</v>
      </c>
      <c r="AX78" s="9">
        <f>LOOKUP($AO78,Data!$A$6:$A$1806,Data!$J$6:$J$1806)</f>
        <v>-103</v>
      </c>
      <c r="AY78" s="9">
        <f>LOOKUP($AO78,Data!$A$6:$A$1806,Data!$K$6:$K$1806)</f>
        <v>7600.98</v>
      </c>
      <c r="AZ78" s="16">
        <f t="shared" si="19"/>
        <v>-31.201171875</v>
      </c>
      <c r="BA78" s="4" t="s">
        <v>40</v>
      </c>
      <c r="BB78" s="7">
        <f>BB79-TIME(0,0,$B$1)</f>
        <v>40098.102303240739</v>
      </c>
      <c r="BC78" s="109">
        <f t="shared" si="26"/>
        <v>60.041749954223633</v>
      </c>
      <c r="BD78" s="109">
        <f t="shared" si="27"/>
        <v>3647.0458679199219</v>
      </c>
      <c r="BE78" s="109">
        <f t="shared" si="28"/>
        <v>350</v>
      </c>
      <c r="BF78" s="109">
        <f t="shared" si="29"/>
        <v>-165.42955589294434</v>
      </c>
      <c r="BG78" s="109">
        <f t="shared" si="30"/>
        <v>0</v>
      </c>
      <c r="BH78" s="109">
        <f t="shared" si="31"/>
        <v>151.8125</v>
      </c>
      <c r="BI78" s="109">
        <f t="shared" si="32"/>
        <v>10</v>
      </c>
      <c r="BJ78" s="109">
        <f t="shared" si="33"/>
        <v>15</v>
      </c>
      <c r="BK78" s="109">
        <f t="shared" si="34"/>
        <v>-103</v>
      </c>
      <c r="BL78" s="109">
        <f t="shared" si="35"/>
        <v>7600.1962500000009</v>
      </c>
      <c r="BM78" s="109">
        <f t="shared" si="36"/>
        <v>-33.39996337890625</v>
      </c>
      <c r="BN78" s="117"/>
      <c r="BO78" s="4" t="s">
        <v>40</v>
      </c>
      <c r="BP78" s="7">
        <f>BP79-TIME(0,0,$B$1)</f>
        <v>40098.102303240739</v>
      </c>
      <c r="BQ78" s="109">
        <f t="shared" si="37"/>
        <v>60.041749954223633</v>
      </c>
      <c r="BR78" s="109">
        <f t="shared" si="38"/>
        <v>3647.0458679199219</v>
      </c>
      <c r="BS78" s="109">
        <f t="shared" si="39"/>
        <v>350</v>
      </c>
      <c r="BT78" s="109">
        <f t="shared" si="40"/>
        <v>-165.42955589294434</v>
      </c>
      <c r="BU78" s="109">
        <f t="shared" si="41"/>
        <v>0</v>
      </c>
      <c r="BV78" s="109">
        <f t="shared" si="42"/>
        <v>151.8125</v>
      </c>
      <c r="BW78" s="109">
        <f t="shared" si="43"/>
        <v>10</v>
      </c>
      <c r="BX78" s="109">
        <f t="shared" si="44"/>
        <v>15</v>
      </c>
      <c r="BY78" s="109">
        <f t="shared" si="45"/>
        <v>-103</v>
      </c>
      <c r="BZ78" s="109">
        <f t="shared" si="46"/>
        <v>7600.1962500000009</v>
      </c>
      <c r="CA78" s="109">
        <f t="shared" si="47"/>
        <v>-33.39996337890625</v>
      </c>
      <c r="CB78" s="117"/>
      <c r="CC78" s="4" t="s">
        <v>40</v>
      </c>
      <c r="CD78" s="7">
        <f>CD79-TIME(0,0,$B$1)</f>
        <v>40098.102303240739</v>
      </c>
      <c r="CE78" s="109">
        <f t="shared" si="48"/>
        <v>60.041749954223633</v>
      </c>
      <c r="CF78" s="109">
        <f t="shared" si="49"/>
        <v>3647.0458679199219</v>
      </c>
      <c r="CG78" s="109">
        <f t="shared" si="50"/>
        <v>350</v>
      </c>
      <c r="CH78" s="109">
        <f t="shared" si="51"/>
        <v>-165.42955589294434</v>
      </c>
      <c r="CI78" s="109">
        <f t="shared" si="52"/>
        <v>0</v>
      </c>
      <c r="CJ78" s="109">
        <f t="shared" si="53"/>
        <v>151.8125</v>
      </c>
      <c r="CK78" s="109">
        <f t="shared" si="54"/>
        <v>10</v>
      </c>
      <c r="CL78" s="109">
        <f t="shared" si="55"/>
        <v>15</v>
      </c>
      <c r="CM78" s="109">
        <f t="shared" si="56"/>
        <v>-103</v>
      </c>
      <c r="CN78" s="109">
        <f t="shared" si="57"/>
        <v>7600.1962500000009</v>
      </c>
      <c r="CO78" s="109">
        <f t="shared" si="58"/>
        <v>-33.39996337890625</v>
      </c>
      <c r="CP78" s="117"/>
      <c r="CQ78" s="4" t="s">
        <v>40</v>
      </c>
      <c r="CR78" s="7">
        <f>CR79-TIME(0,0,$B$1)</f>
        <v>40098.102303240739</v>
      </c>
      <c r="CS78" s="109">
        <f t="shared" si="59"/>
        <v>60.041749954223633</v>
      </c>
      <c r="CT78" s="109">
        <f t="shared" si="60"/>
        <v>3647.0458679199219</v>
      </c>
      <c r="CU78" s="109">
        <f t="shared" si="61"/>
        <v>350</v>
      </c>
      <c r="CV78" s="109">
        <f t="shared" si="62"/>
        <v>-165.42955589294434</v>
      </c>
      <c r="CW78" s="109">
        <f t="shared" si="63"/>
        <v>0</v>
      </c>
      <c r="CX78" s="109">
        <f t="shared" si="64"/>
        <v>151.8125</v>
      </c>
      <c r="CY78" s="109">
        <f t="shared" si="65"/>
        <v>10</v>
      </c>
      <c r="CZ78" s="109">
        <f t="shared" si="66"/>
        <v>15</v>
      </c>
      <c r="DA78" s="109">
        <f t="shared" si="67"/>
        <v>-103</v>
      </c>
      <c r="DB78" s="109">
        <f t="shared" si="68"/>
        <v>7600.1962500000009</v>
      </c>
      <c r="DC78" s="109">
        <f t="shared" si="69"/>
        <v>-33.39996337890625</v>
      </c>
      <c r="DD78" s="117"/>
      <c r="DE78" s="4" t="s">
        <v>40</v>
      </c>
      <c r="DF78" s="7">
        <f>DF79-TIME(0,0,$B$1)</f>
        <v>40098.102303240739</v>
      </c>
      <c r="DG78" s="109">
        <f t="shared" si="70"/>
        <v>60.041749954223633</v>
      </c>
      <c r="DH78" s="109">
        <f t="shared" si="71"/>
        <v>3647.0458679199219</v>
      </c>
      <c r="DI78" s="109">
        <f t="shared" si="72"/>
        <v>350</v>
      </c>
      <c r="DJ78" s="109">
        <f t="shared" si="73"/>
        <v>-165.42955589294434</v>
      </c>
      <c r="DK78" s="109">
        <f t="shared" si="74"/>
        <v>0</v>
      </c>
      <c r="DL78" s="109">
        <f t="shared" si="75"/>
        <v>151.8125</v>
      </c>
      <c r="DM78" s="109">
        <f t="shared" si="76"/>
        <v>10</v>
      </c>
      <c r="DN78" s="109">
        <f t="shared" si="77"/>
        <v>15</v>
      </c>
      <c r="DO78" s="109">
        <f t="shared" si="78"/>
        <v>-103</v>
      </c>
      <c r="DP78" s="109">
        <f t="shared" si="79"/>
        <v>7600.1962500000009</v>
      </c>
      <c r="DQ78" s="109">
        <f t="shared" si="80"/>
        <v>-33.39996337890625</v>
      </c>
      <c r="DR78" s="117"/>
    </row>
    <row r="79" spans="1:122">
      <c r="A79" s="3" t="s">
        <v>41</v>
      </c>
      <c r="B79" s="5">
        <f>G2</f>
        <v>40098.102326388886</v>
      </c>
      <c r="C79">
        <f>LOOKUP(B79,Data!$A$6:$A$1806,Data!B$6:B$1806)</f>
        <v>59.978000640869141</v>
      </c>
      <c r="D79" s="8">
        <f>LOOKUP(B79,Data!$A$6:$A$1806,Data!C$6:C$1806)</f>
        <v>3659.46484375</v>
      </c>
      <c r="H79" s="16">
        <f t="shared" si="17"/>
        <v>17.5994873046875</v>
      </c>
      <c r="I79" s="8">
        <f t="shared" si="9"/>
        <v>-15.016214258006986</v>
      </c>
      <c r="J79" s="8"/>
      <c r="K79" s="8"/>
      <c r="L79" s="8">
        <v>0</v>
      </c>
      <c r="M79" s="8">
        <f>M78+L79+(I79-I78)</f>
        <v>3658.2444297477009</v>
      </c>
      <c r="N79" s="8"/>
      <c r="O79" s="8"/>
      <c r="P79" s="8"/>
      <c r="Q79" s="8"/>
      <c r="R79">
        <f>R$41</f>
        <v>633</v>
      </c>
      <c r="Z79">
        <f t="shared" si="10"/>
        <v>633</v>
      </c>
      <c r="AA79">
        <f>Z79/((C79-G$4)*10)</f>
        <v>-992.95187146575711</v>
      </c>
      <c r="AC79" s="87" t="str">
        <f t="shared" si="18"/>
        <v>T+0 sec</v>
      </c>
      <c r="AD79" s="95"/>
      <c r="AE79" s="100"/>
      <c r="AF79" s="95"/>
      <c r="AG79" s="100"/>
      <c r="AH79" s="95"/>
      <c r="AI79" s="100"/>
      <c r="AJ79" s="95"/>
      <c r="AK79" s="100"/>
      <c r="AL79" s="14"/>
      <c r="AM79" s="89"/>
      <c r="AN79" s="3" t="s">
        <v>41</v>
      </c>
      <c r="AO79" s="5">
        <f>$G2</f>
        <v>40098.102326388886</v>
      </c>
      <c r="AP79" s="51">
        <f>LOOKUP($AO79,Data!$A$6:$A$1806,Data!$B$6:$B$1806)</f>
        <v>59.978000640869141</v>
      </c>
      <c r="AQ79" s="9">
        <f>LOOKUP($AO79,Data!$A$6:$A$1806,Data!$C$6:$C$1806)</f>
        <v>3659.46484375</v>
      </c>
      <c r="AR79" s="9">
        <f>LOOKUP($AO79,Data!$A$6:$A$1806,Data!$D$6:$D$1806)</f>
        <v>350</v>
      </c>
      <c r="AS79" s="9">
        <f>IF($AS$1="+",LOOKUP($AO79,Data!$A$6:$A$1806,Data!$E$6:$E$1806)*-1,LOOKUP($AO79,Data!$A$6:$A$1806,Data!$E$6:$E$1806))</f>
        <v>-206.4591064453125</v>
      </c>
      <c r="AT79" s="9">
        <f>LOOKUP($AO79,Data!$A$6:$A$1806,Data!$F$6:$F$1806)</f>
        <v>0</v>
      </c>
      <c r="AU79" s="9">
        <f>LOOKUP($AO79,Data!$A$6:$A$1806,Data!$G$6:$G$1806)</f>
        <v>153.5</v>
      </c>
      <c r="AV79" s="9">
        <f>LOOKUP($AO79,Data!$A$6:$A$1806,Data!$H$6:$H$1806)</f>
        <v>10</v>
      </c>
      <c r="AW79" s="9">
        <f>LOOKUP($AO79,Data!$A$6:$A$1806,Data!$I$6:$I$1806)</f>
        <v>0</v>
      </c>
      <c r="AX79" s="9">
        <f>LOOKUP($AO79,Data!$A$6:$A$1806,Data!$J$6:$J$1806)</f>
        <v>-103</v>
      </c>
      <c r="AY79" s="9">
        <f>LOOKUP($AO79,Data!$A$6:$A$1806,Data!$K$6:$K$1806)</f>
        <v>7601.31</v>
      </c>
      <c r="AZ79" s="16">
        <f t="shared" si="19"/>
        <v>17.5994873046875</v>
      </c>
      <c r="BA79" s="3" t="s">
        <v>41</v>
      </c>
      <c r="BB79" s="108">
        <f>$G2</f>
        <v>40098.102326388886</v>
      </c>
      <c r="BC79" s="14"/>
      <c r="BD79" s="14"/>
      <c r="BE79" s="14"/>
      <c r="BF79" s="14"/>
      <c r="BG79" s="14"/>
      <c r="BH79" s="14"/>
      <c r="BI79" s="14"/>
      <c r="BJ79" s="14"/>
      <c r="BK79" s="14"/>
      <c r="BL79" s="14"/>
      <c r="BM79" s="14"/>
      <c r="BN79" s="89"/>
      <c r="BO79" s="3" t="s">
        <v>41</v>
      </c>
      <c r="BP79" s="108">
        <f>$G2</f>
        <v>40098.102326388886</v>
      </c>
      <c r="BQ79" s="14"/>
      <c r="BR79" s="14"/>
      <c r="BS79" s="14"/>
      <c r="BT79" s="14"/>
      <c r="BU79" s="14"/>
      <c r="BV79" s="14"/>
      <c r="BW79" s="14"/>
      <c r="BX79" s="14"/>
      <c r="BY79" s="14"/>
      <c r="BZ79" s="14"/>
      <c r="CA79" s="14"/>
      <c r="CB79" s="89"/>
      <c r="CC79" s="3" t="s">
        <v>41</v>
      </c>
      <c r="CD79" s="108">
        <f>$G2</f>
        <v>40098.102326388886</v>
      </c>
      <c r="CE79" s="14"/>
      <c r="CF79" s="14"/>
      <c r="CG79" s="14"/>
      <c r="CH79" s="14"/>
      <c r="CI79" s="14"/>
      <c r="CJ79" s="14"/>
      <c r="CK79" s="14"/>
      <c r="CL79" s="14"/>
      <c r="CM79" s="14"/>
      <c r="CN79" s="14"/>
      <c r="CO79" s="14"/>
      <c r="CP79" s="89"/>
      <c r="CQ79" s="3" t="s">
        <v>41</v>
      </c>
      <c r="CR79" s="108">
        <f>$G2</f>
        <v>40098.102326388886</v>
      </c>
      <c r="CS79" s="14"/>
      <c r="CT79" s="14"/>
      <c r="CU79" s="14"/>
      <c r="CV79" s="14"/>
      <c r="CW79" s="14"/>
      <c r="CX79" s="14"/>
      <c r="CY79" s="14"/>
      <c r="CZ79" s="14"/>
      <c r="DA79" s="14"/>
      <c r="DB79" s="14"/>
      <c r="DC79" s="14"/>
      <c r="DD79" s="89"/>
      <c r="DE79" s="3" t="s">
        <v>41</v>
      </c>
      <c r="DF79" s="108">
        <f>$G2</f>
        <v>40098.102326388886</v>
      </c>
      <c r="DG79" s="14"/>
      <c r="DH79" s="14"/>
      <c r="DI79" s="14"/>
      <c r="DJ79" s="14"/>
      <c r="DK79" s="14"/>
      <c r="DL79" s="14"/>
      <c r="DM79" s="14"/>
      <c r="DN79" s="14"/>
      <c r="DO79" s="14"/>
      <c r="DP79" s="14"/>
      <c r="DQ79" s="14"/>
      <c r="DR79" s="89"/>
    </row>
    <row r="80" spans="1:122">
      <c r="A80" s="3" t="s">
        <v>42</v>
      </c>
      <c r="B80" s="5">
        <f>B79+TIME(0,0,$B$1)</f>
        <v>40098.102349537032</v>
      </c>
      <c r="C80">
        <f>LOOKUP(B80,Data!$A$6:$A$1806,Data!B$6:B$1806)</f>
        <v>59.978000640869141</v>
      </c>
      <c r="D80" s="8">
        <f>LOOKUP(B80,Data!$A$6:$A$1806,Data!C$6:C$1806)</f>
        <v>3659.46484375</v>
      </c>
      <c r="H80" s="16">
        <f t="shared" si="17"/>
        <v>17.5994873046875</v>
      </c>
      <c r="I80" s="8">
        <f t="shared" si="9"/>
        <v>-3.6007187110639158</v>
      </c>
      <c r="J80" s="8"/>
      <c r="K80" s="8"/>
      <c r="L80" s="8">
        <f t="shared" ref="L80:L143" si="81">IF(B80&gt;G$3,0,(K$21*0.000023148/K$22))</f>
        <v>0.59345668260887663</v>
      </c>
      <c r="M80" s="8">
        <f t="shared" ref="M80:M143" si="82">M79+L80+(I80-I79)</f>
        <v>3670.253381977253</v>
      </c>
      <c r="N80" s="8">
        <f>AVERAGE(D$79:D80)</f>
        <v>3659.46484375</v>
      </c>
      <c r="O80" s="8">
        <f>AVERAGE(M$79:M80)</f>
        <v>3664.2489058624769</v>
      </c>
      <c r="P80" s="8">
        <f>K20+L78-I77</f>
        <v>3678.4562453667745</v>
      </c>
      <c r="Q80" s="8">
        <f>AVERAGE(P$79:P80)</f>
        <v>3678.4562453667745</v>
      </c>
      <c r="R80">
        <f>R$41</f>
        <v>633</v>
      </c>
      <c r="T80" s="8"/>
      <c r="Z80">
        <f t="shared" si="10"/>
        <v>633</v>
      </c>
      <c r="AA80">
        <f t="shared" ref="AA80:AA143" si="83">Z80/((C80-G$4)*10)</f>
        <v>-992.95187146575711</v>
      </c>
      <c r="AC80" s="87" t="str">
        <f t="shared" si="18"/>
        <v>T+02 sec</v>
      </c>
      <c r="AD80" s="95"/>
      <c r="AE80" s="100"/>
      <c r="AF80" s="95"/>
      <c r="AG80" s="100"/>
      <c r="AH80" s="95"/>
      <c r="AI80" s="100"/>
      <c r="AJ80" s="95"/>
      <c r="AK80" s="100"/>
      <c r="AL80" s="14"/>
      <c r="AM80" s="89"/>
      <c r="AN80" s="3" t="s">
        <v>42</v>
      </c>
      <c r="AO80" s="5">
        <f>AO79+TIME(0,0,$B$1)</f>
        <v>40098.102349537032</v>
      </c>
      <c r="AP80" s="51">
        <f>LOOKUP($AO80,Data!$A$6:$A$1806,Data!$B$6:$B$1806)</f>
        <v>59.978000640869141</v>
      </c>
      <c r="AQ80" s="9">
        <f>LOOKUP($AO80,Data!$A$6:$A$1806,Data!$C$6:$C$1806)</f>
        <v>3659.46484375</v>
      </c>
      <c r="AR80" s="9">
        <f>LOOKUP($AO80,Data!$A$6:$A$1806,Data!$D$6:$D$1806)</f>
        <v>350</v>
      </c>
      <c r="AS80" s="9">
        <f>IF($AS$1="+",LOOKUP($AO80,Data!$A$6:$A$1806,Data!$E$6:$E$1806)*-1,LOOKUP($AO80,Data!$A$6:$A$1806,Data!$E$6:$E$1806))</f>
        <v>-206.4591064453125</v>
      </c>
      <c r="AT80" s="9">
        <f>LOOKUP($AO80,Data!$A$6:$A$1806,Data!$F$6:$F$1806)</f>
        <v>0</v>
      </c>
      <c r="AU80" s="9">
        <f>LOOKUP($AO80,Data!$A$6:$A$1806,Data!$G$6:$G$1806)</f>
        <v>153.5</v>
      </c>
      <c r="AV80" s="9">
        <f>LOOKUP($AO80,Data!$A$6:$A$1806,Data!$H$6:$H$1806)</f>
        <v>10</v>
      </c>
      <c r="AW80" s="9">
        <f>LOOKUP($AO80,Data!$A$6:$A$1806,Data!$I$6:$I$1806)</f>
        <v>0</v>
      </c>
      <c r="AX80" s="9">
        <f>LOOKUP($AO80,Data!$A$6:$A$1806,Data!$J$6:$J$1806)</f>
        <v>-103</v>
      </c>
      <c r="AY80" s="9">
        <f>LOOKUP($AO80,Data!$A$6:$A$1806,Data!$K$6:$K$1806)</f>
        <v>7601.31</v>
      </c>
      <c r="AZ80" s="16">
        <f t="shared" si="19"/>
        <v>17.5994873046875</v>
      </c>
      <c r="BA80" s="3" t="s">
        <v>42</v>
      </c>
      <c r="BB80" s="108">
        <f>BB79+TIME(0,0,$B$1)</f>
        <v>40098.102349537032</v>
      </c>
      <c r="BC80" s="14"/>
      <c r="BD80" s="14"/>
      <c r="BE80" s="14"/>
      <c r="BF80" s="14"/>
      <c r="BG80" s="14"/>
      <c r="BH80" s="14"/>
      <c r="BI80" s="14"/>
      <c r="BJ80" s="14"/>
      <c r="BK80" s="14"/>
      <c r="BL80" s="14"/>
      <c r="BM80" s="14"/>
      <c r="BN80" s="89"/>
      <c r="BO80" s="3" t="s">
        <v>42</v>
      </c>
      <c r="BP80" s="108">
        <f>BP79+TIME(0,0,$B$1)</f>
        <v>40098.102349537032</v>
      </c>
      <c r="BQ80" s="14"/>
      <c r="BR80" s="14"/>
      <c r="BS80" s="14"/>
      <c r="BT80" s="14"/>
      <c r="BU80" s="14"/>
      <c r="BV80" s="14"/>
      <c r="BW80" s="14"/>
      <c r="BX80" s="14"/>
      <c r="BY80" s="14"/>
      <c r="BZ80" s="14"/>
      <c r="CA80" s="14"/>
      <c r="CB80" s="89"/>
      <c r="CC80" s="3" t="s">
        <v>42</v>
      </c>
      <c r="CD80" s="108">
        <f>CD79+TIME(0,0,$B$1)</f>
        <v>40098.102349537032</v>
      </c>
      <c r="CE80" s="14"/>
      <c r="CF80" s="14"/>
      <c r="CG80" s="14"/>
      <c r="CH80" s="14"/>
      <c r="CI80" s="14"/>
      <c r="CJ80" s="14"/>
      <c r="CK80" s="14"/>
      <c r="CL80" s="14"/>
      <c r="CM80" s="14"/>
      <c r="CN80" s="14"/>
      <c r="CO80" s="14"/>
      <c r="CP80" s="89"/>
      <c r="CQ80" s="3" t="s">
        <v>42</v>
      </c>
      <c r="CR80" s="108">
        <f>CR79+TIME(0,0,$B$1)</f>
        <v>40098.102349537032</v>
      </c>
      <c r="CS80" s="14"/>
      <c r="CT80" s="14"/>
      <c r="CU80" s="14"/>
      <c r="CV80" s="14"/>
      <c r="CW80" s="14"/>
      <c r="CX80" s="14"/>
      <c r="CY80" s="14"/>
      <c r="CZ80" s="14"/>
      <c r="DA80" s="14"/>
      <c r="DB80" s="14"/>
      <c r="DC80" s="14"/>
      <c r="DD80" s="89"/>
      <c r="DE80" s="3" t="s">
        <v>42</v>
      </c>
      <c r="DF80" s="108">
        <f>DF79+TIME(0,0,$B$1)</f>
        <v>40098.102349537032</v>
      </c>
      <c r="DG80" s="14"/>
      <c r="DH80" s="14"/>
      <c r="DI80" s="14"/>
      <c r="DJ80" s="14"/>
      <c r="DK80" s="14"/>
      <c r="DL80" s="14"/>
      <c r="DM80" s="14"/>
      <c r="DN80" s="14"/>
      <c r="DO80" s="14"/>
      <c r="DP80" s="14"/>
      <c r="DQ80" s="14"/>
      <c r="DR80" s="89"/>
    </row>
    <row r="81" spans="1:122">
      <c r="A81" s="3" t="s">
        <v>43</v>
      </c>
      <c r="B81" s="5">
        <f t="shared" ref="B81:B109" si="84">B80+TIME(0,0,$B$1)</f>
        <v>40098.102372685178</v>
      </c>
      <c r="C81">
        <f>LOOKUP(B81,Data!$A$6:$A$1806,Data!B$6:B$1806)</f>
        <v>59.83599853515625</v>
      </c>
      <c r="D81" s="8">
        <f>LOOKUP(B81,Data!$A$6:$A$1806,Data!C$6:C$1806)</f>
        <v>3696.3623046875</v>
      </c>
      <c r="H81" s="16">
        <f t="shared" si="17"/>
        <v>131.201171875</v>
      </c>
      <c r="I81" s="8">
        <f t="shared" si="9"/>
        <v>43.579942994058456</v>
      </c>
      <c r="J81" s="8"/>
      <c r="K81" s="8"/>
      <c r="L81" s="8">
        <f t="shared" si="81"/>
        <v>0.59345668260887663</v>
      </c>
      <c r="M81" s="8">
        <f t="shared" si="82"/>
        <v>3718.0275003649845</v>
      </c>
      <c r="N81" s="8">
        <f>AVERAGE(D$79:D81)</f>
        <v>3671.7639973958335</v>
      </c>
      <c r="O81" s="8">
        <f>AVERAGE(M$79:M81)</f>
        <v>3682.1751040299791</v>
      </c>
      <c r="P81" s="8">
        <f>P80+L81</f>
        <v>3679.0497020493835</v>
      </c>
      <c r="Q81" s="8">
        <f>AVERAGE(P$79:P81)</f>
        <v>3678.752973708079</v>
      </c>
      <c r="R81">
        <f t="shared" ref="R81:R144" si="85">R$41</f>
        <v>633</v>
      </c>
      <c r="S81" s="9"/>
      <c r="T81" s="8"/>
      <c r="U81" s="9"/>
      <c r="Z81">
        <f t="shared" si="10"/>
        <v>633</v>
      </c>
      <c r="AA81">
        <f t="shared" si="83"/>
        <v>-307.65279912489689</v>
      </c>
      <c r="AC81" s="87" t="str">
        <f t="shared" si="18"/>
        <v>T+04 sec</v>
      </c>
      <c r="AD81" s="95"/>
      <c r="AE81" s="100"/>
      <c r="AF81" s="95"/>
      <c r="AG81" s="100"/>
      <c r="AH81" s="95"/>
      <c r="AI81" s="100"/>
      <c r="AJ81" s="95"/>
      <c r="AK81" s="100"/>
      <c r="AL81" s="14"/>
      <c r="AM81" s="89"/>
      <c r="AN81" s="3" t="s">
        <v>43</v>
      </c>
      <c r="AO81" s="5">
        <f t="shared" ref="AO81:AO144" si="86">AO80+TIME(0,0,$B$1)</f>
        <v>40098.102372685178</v>
      </c>
      <c r="AP81" s="51">
        <f>LOOKUP($AO81,Data!$A$6:$A$1806,Data!$B$6:$B$1806)</f>
        <v>59.83599853515625</v>
      </c>
      <c r="AQ81" s="9">
        <f>LOOKUP($AO81,Data!$A$6:$A$1806,Data!$C$6:$C$1806)</f>
        <v>3696.3623046875</v>
      </c>
      <c r="AR81" s="9">
        <f>LOOKUP($AO81,Data!$A$6:$A$1806,Data!$D$6:$D$1806)</f>
        <v>350</v>
      </c>
      <c r="AS81" s="9">
        <f>IF($AS$1="+",LOOKUP($AO81,Data!$A$6:$A$1806,Data!$E$6:$E$1806)*-1,LOOKUP($AO81,Data!$A$6:$A$1806,Data!$E$6:$E$1806))</f>
        <v>-206.4591064453125</v>
      </c>
      <c r="AT81" s="9">
        <f>LOOKUP($AO81,Data!$A$6:$A$1806,Data!$F$6:$F$1806)</f>
        <v>0</v>
      </c>
      <c r="AU81" s="9">
        <f>LOOKUP($AO81,Data!$A$6:$A$1806,Data!$G$6:$G$1806)</f>
        <v>154</v>
      </c>
      <c r="AV81" s="9">
        <f>LOOKUP($AO81,Data!$A$6:$A$1806,Data!$H$6:$H$1806)</f>
        <v>10</v>
      </c>
      <c r="AW81" s="9">
        <f>LOOKUP($AO81,Data!$A$6:$A$1806,Data!$I$6:$I$1806)</f>
        <v>0</v>
      </c>
      <c r="AX81" s="9">
        <f>LOOKUP($AO81,Data!$A$6:$A$1806,Data!$J$6:$J$1806)</f>
        <v>-103</v>
      </c>
      <c r="AY81" s="9">
        <f>LOOKUP($AO81,Data!$A$6:$A$1806,Data!$K$6:$K$1806)</f>
        <v>7570</v>
      </c>
      <c r="AZ81" s="16">
        <f t="shared" si="19"/>
        <v>131.201171875</v>
      </c>
      <c r="BA81" s="3" t="s">
        <v>43</v>
      </c>
      <c r="BB81" s="108">
        <f t="shared" ref="BB81:BB119" si="87">BB80+TIME(0,0,$B$1)</f>
        <v>40098.102372685178</v>
      </c>
      <c r="BC81" s="14"/>
      <c r="BD81" s="14"/>
      <c r="BE81" s="14"/>
      <c r="BF81" s="14"/>
      <c r="BG81" s="14"/>
      <c r="BH81" s="14"/>
      <c r="BI81" s="14"/>
      <c r="BJ81" s="14"/>
      <c r="BK81" s="14"/>
      <c r="BL81" s="14"/>
      <c r="BM81" s="14"/>
      <c r="BN81" s="89"/>
      <c r="BO81" s="3" t="s">
        <v>43</v>
      </c>
      <c r="BP81" s="108">
        <f t="shared" ref="BP81:BP119" si="88">BP80+TIME(0,0,$B$1)</f>
        <v>40098.102372685178</v>
      </c>
      <c r="BQ81" s="14"/>
      <c r="BR81" s="14"/>
      <c r="BS81" s="14"/>
      <c r="BT81" s="14"/>
      <c r="BU81" s="14"/>
      <c r="BV81" s="14"/>
      <c r="BW81" s="14"/>
      <c r="BX81" s="14"/>
      <c r="BY81" s="14"/>
      <c r="BZ81" s="14"/>
      <c r="CA81" s="14"/>
      <c r="CB81" s="89"/>
      <c r="CC81" s="3" t="s">
        <v>43</v>
      </c>
      <c r="CD81" s="108">
        <f t="shared" ref="CD81:CD119" si="89">CD80+TIME(0,0,$B$1)</f>
        <v>40098.102372685178</v>
      </c>
      <c r="CE81" s="14"/>
      <c r="CF81" s="14"/>
      <c r="CG81" s="14"/>
      <c r="CH81" s="14"/>
      <c r="CI81" s="14"/>
      <c r="CJ81" s="14"/>
      <c r="CK81" s="14"/>
      <c r="CL81" s="14"/>
      <c r="CM81" s="14"/>
      <c r="CN81" s="14"/>
      <c r="CO81" s="14"/>
      <c r="CP81" s="89"/>
      <c r="CQ81" s="3" t="s">
        <v>43</v>
      </c>
      <c r="CR81" s="108">
        <f t="shared" ref="CR81:CR119" si="90">CR80+TIME(0,0,$B$1)</f>
        <v>40098.102372685178</v>
      </c>
      <c r="CS81" s="14"/>
      <c r="CT81" s="14"/>
      <c r="CU81" s="14"/>
      <c r="CV81" s="14"/>
      <c r="CW81" s="14"/>
      <c r="CX81" s="14"/>
      <c r="CY81" s="14"/>
      <c r="CZ81" s="14"/>
      <c r="DA81" s="14"/>
      <c r="DB81" s="14"/>
      <c r="DC81" s="14"/>
      <c r="DD81" s="89"/>
      <c r="DE81" s="3" t="s">
        <v>43</v>
      </c>
      <c r="DF81" s="108">
        <f t="shared" ref="DF81:DF119" si="91">DF80+TIME(0,0,$B$1)</f>
        <v>40098.102372685178</v>
      </c>
      <c r="DG81" s="14"/>
      <c r="DH81" s="14"/>
      <c r="DI81" s="14"/>
      <c r="DJ81" s="14"/>
      <c r="DK81" s="14"/>
      <c r="DL81" s="14"/>
      <c r="DM81" s="14"/>
      <c r="DN81" s="14"/>
      <c r="DO81" s="14"/>
      <c r="DP81" s="14"/>
      <c r="DQ81" s="14"/>
      <c r="DR81" s="89"/>
    </row>
    <row r="82" spans="1:122">
      <c r="A82" s="3" t="s">
        <v>44</v>
      </c>
      <c r="B82" s="5">
        <f t="shared" si="84"/>
        <v>40098.102395833324</v>
      </c>
      <c r="C82">
        <f>LOOKUP(B82,Data!$A$6:$A$1806,Data!B$6:B$1806)</f>
        <v>59.83599853515625</v>
      </c>
      <c r="D82" s="8">
        <f>LOOKUP(B82,Data!$A$6:$A$1806,Data!C$6:C$1806)</f>
        <v>3696.3623046875</v>
      </c>
      <c r="H82" s="16">
        <f t="shared" si="17"/>
        <v>131.201171875</v>
      </c>
      <c r="I82" s="8">
        <f t="shared" si="9"/>
        <v>74.247373102387996</v>
      </c>
      <c r="J82" s="8"/>
      <c r="K82" s="8"/>
      <c r="L82" s="8">
        <f t="shared" si="81"/>
        <v>0.59345668260887663</v>
      </c>
      <c r="M82" s="8">
        <f t="shared" si="82"/>
        <v>3749.2883871559229</v>
      </c>
      <c r="N82" s="8">
        <f>AVERAGE(D$79:D82)</f>
        <v>3677.91357421875</v>
      </c>
      <c r="O82" s="8">
        <f>AVERAGE(M$79:M82)</f>
        <v>3698.9534248114651</v>
      </c>
      <c r="P82" s="8">
        <f t="shared" ref="P82:P145" si="92">P81+L82</f>
        <v>3679.6431587319926</v>
      </c>
      <c r="Q82" s="8">
        <f>AVERAGE(P$79:P82)</f>
        <v>3679.0497020493835</v>
      </c>
      <c r="R82">
        <f t="shared" si="85"/>
        <v>633</v>
      </c>
      <c r="S82" s="9"/>
      <c r="T82" s="8"/>
      <c r="U82" s="9"/>
      <c r="Y82">
        <v>0</v>
      </c>
      <c r="Z82">
        <f t="shared" si="10"/>
        <v>633</v>
      </c>
      <c r="AA82">
        <f t="shared" si="83"/>
        <v>-307.65279912489689</v>
      </c>
      <c r="AC82" s="87" t="str">
        <f t="shared" si="18"/>
        <v>T+06 sec</v>
      </c>
      <c r="AD82" s="95"/>
      <c r="AE82" s="100"/>
      <c r="AF82" s="95"/>
      <c r="AG82" s="100"/>
      <c r="AH82" s="95"/>
      <c r="AI82" s="100"/>
      <c r="AJ82" s="95"/>
      <c r="AK82" s="100"/>
      <c r="AL82" s="14"/>
      <c r="AM82" s="89"/>
      <c r="AN82" s="3" t="s">
        <v>44</v>
      </c>
      <c r="AO82" s="5">
        <f t="shared" si="86"/>
        <v>40098.102395833324</v>
      </c>
      <c r="AP82" s="51">
        <f>LOOKUP($AO82,Data!$A$6:$A$1806,Data!$B$6:$B$1806)</f>
        <v>59.83599853515625</v>
      </c>
      <c r="AQ82" s="9">
        <f>LOOKUP($AO82,Data!$A$6:$A$1806,Data!$C$6:$C$1806)</f>
        <v>3696.3623046875</v>
      </c>
      <c r="AR82" s="9">
        <f>LOOKUP($AO82,Data!$A$6:$A$1806,Data!$D$6:$D$1806)</f>
        <v>350</v>
      </c>
      <c r="AS82" s="9">
        <f>IF($AS$1="+",LOOKUP($AO82,Data!$A$6:$A$1806,Data!$E$6:$E$1806)*-1,LOOKUP($AO82,Data!$A$6:$A$1806,Data!$E$6:$E$1806))</f>
        <v>-206.4591064453125</v>
      </c>
      <c r="AT82" s="9">
        <f>LOOKUP($AO82,Data!$A$6:$A$1806,Data!$F$6:$F$1806)</f>
        <v>0</v>
      </c>
      <c r="AU82" s="9">
        <f>LOOKUP($AO82,Data!$A$6:$A$1806,Data!$G$6:$G$1806)</f>
        <v>154</v>
      </c>
      <c r="AV82" s="9">
        <f>LOOKUP($AO82,Data!$A$6:$A$1806,Data!$H$6:$H$1806)</f>
        <v>10</v>
      </c>
      <c r="AW82" s="9">
        <f>LOOKUP($AO82,Data!$A$6:$A$1806,Data!$I$6:$I$1806)</f>
        <v>0</v>
      </c>
      <c r="AX82" s="9">
        <f>LOOKUP($AO82,Data!$A$6:$A$1806,Data!$J$6:$J$1806)</f>
        <v>-103</v>
      </c>
      <c r="AY82" s="9">
        <f>LOOKUP($AO82,Data!$A$6:$A$1806,Data!$K$6:$K$1806)</f>
        <v>7570</v>
      </c>
      <c r="AZ82" s="16">
        <f t="shared" si="19"/>
        <v>131.201171875</v>
      </c>
      <c r="BA82" s="3" t="s">
        <v>44</v>
      </c>
      <c r="BB82" s="108">
        <f t="shared" si="87"/>
        <v>40098.102395833324</v>
      </c>
      <c r="BC82" s="14"/>
      <c r="BD82" s="14"/>
      <c r="BE82" s="14"/>
      <c r="BF82" s="14"/>
      <c r="BG82" s="14"/>
      <c r="BH82" s="14"/>
      <c r="BI82" s="14"/>
      <c r="BJ82" s="14"/>
      <c r="BK82" s="14"/>
      <c r="BL82" s="14"/>
      <c r="BM82" s="14"/>
      <c r="BN82" s="89"/>
      <c r="BO82" s="3" t="s">
        <v>44</v>
      </c>
      <c r="BP82" s="108">
        <f t="shared" si="88"/>
        <v>40098.102395833324</v>
      </c>
      <c r="BQ82" s="14"/>
      <c r="BR82" s="14"/>
      <c r="BS82" s="14"/>
      <c r="BT82" s="14"/>
      <c r="BU82" s="14"/>
      <c r="BV82" s="14"/>
      <c r="BW82" s="14"/>
      <c r="BX82" s="14"/>
      <c r="BY82" s="14"/>
      <c r="BZ82" s="14"/>
      <c r="CA82" s="14"/>
      <c r="CB82" s="89"/>
      <c r="CC82" s="3" t="s">
        <v>44</v>
      </c>
      <c r="CD82" s="108">
        <f t="shared" si="89"/>
        <v>40098.102395833324</v>
      </c>
      <c r="CE82" s="14"/>
      <c r="CF82" s="14"/>
      <c r="CG82" s="14"/>
      <c r="CH82" s="14"/>
      <c r="CI82" s="14"/>
      <c r="CJ82" s="14"/>
      <c r="CK82" s="14"/>
      <c r="CL82" s="14"/>
      <c r="CM82" s="14"/>
      <c r="CN82" s="14"/>
      <c r="CO82" s="14"/>
      <c r="CP82" s="89"/>
      <c r="CQ82" s="3" t="s">
        <v>44</v>
      </c>
      <c r="CR82" s="108">
        <f t="shared" si="90"/>
        <v>40098.102395833324</v>
      </c>
      <c r="CS82" s="14"/>
      <c r="CT82" s="14"/>
      <c r="CU82" s="14"/>
      <c r="CV82" s="14"/>
      <c r="CW82" s="14"/>
      <c r="CX82" s="14"/>
      <c r="CY82" s="14"/>
      <c r="CZ82" s="14"/>
      <c r="DA82" s="14"/>
      <c r="DB82" s="14"/>
      <c r="DC82" s="14"/>
      <c r="DD82" s="89"/>
      <c r="DE82" s="3" t="s">
        <v>44</v>
      </c>
      <c r="DF82" s="108">
        <f t="shared" si="91"/>
        <v>40098.102395833324</v>
      </c>
      <c r="DG82" s="14"/>
      <c r="DH82" s="14"/>
      <c r="DI82" s="14"/>
      <c r="DJ82" s="14"/>
      <c r="DK82" s="14"/>
      <c r="DL82" s="14"/>
      <c r="DM82" s="14"/>
      <c r="DN82" s="14"/>
      <c r="DO82" s="14"/>
      <c r="DP82" s="14"/>
      <c r="DQ82" s="14"/>
      <c r="DR82" s="89"/>
    </row>
    <row r="83" spans="1:122">
      <c r="A83" s="3" t="s">
        <v>45</v>
      </c>
      <c r="B83" s="5">
        <f t="shared" si="84"/>
        <v>40098.102418981471</v>
      </c>
      <c r="C83">
        <f>LOOKUP(B83,Data!$A$6:$A$1806,Data!B$6:B$1806)</f>
        <v>59.868999481201172</v>
      </c>
      <c r="D83" s="8">
        <f>LOOKUP(B83,Data!$A$6:$A$1806,Data!C$6:C$1806)</f>
        <v>3734.672607421875</v>
      </c>
      <c r="H83" s="16">
        <f t="shared" si="17"/>
        <v>104.8004150390625</v>
      </c>
      <c r="I83" s="8">
        <f t="shared" si="9"/>
        <v>84.940937780224075</v>
      </c>
      <c r="J83" s="8"/>
      <c r="K83" s="8"/>
      <c r="L83" s="8">
        <f t="shared" si="81"/>
        <v>0.59345668260887663</v>
      </c>
      <c r="M83" s="8">
        <f t="shared" si="82"/>
        <v>3760.575408516368</v>
      </c>
      <c r="N83" s="8">
        <f>AVERAGE(D$79:D83)</f>
        <v>3689.265380859375</v>
      </c>
      <c r="O83" s="8">
        <f>AVERAGE(M$79:M83)</f>
        <v>3711.2778215524459</v>
      </c>
      <c r="P83" s="8">
        <f t="shared" si="92"/>
        <v>3680.2366154146016</v>
      </c>
      <c r="Q83" s="8">
        <f>AVERAGE(P$79:P83)</f>
        <v>3679.3464303906881</v>
      </c>
      <c r="R83">
        <f t="shared" si="85"/>
        <v>633</v>
      </c>
      <c r="S83" s="9"/>
      <c r="T83" s="8"/>
      <c r="U83" s="9"/>
      <c r="Y83">
        <v>0</v>
      </c>
      <c r="Z83">
        <f t="shared" si="10"/>
        <v>633</v>
      </c>
      <c r="AA83">
        <f t="shared" si="83"/>
        <v>-366.42446699274603</v>
      </c>
      <c r="AC83" s="87" t="str">
        <f t="shared" si="18"/>
        <v>T+08 sec</v>
      </c>
      <c r="AD83" s="95"/>
      <c r="AE83" s="100"/>
      <c r="AF83" s="95"/>
      <c r="AG83" s="100"/>
      <c r="AH83" s="95"/>
      <c r="AI83" s="100"/>
      <c r="AJ83" s="95"/>
      <c r="AK83" s="100"/>
      <c r="AL83" s="14"/>
      <c r="AM83" s="89"/>
      <c r="AN83" s="3" t="s">
        <v>45</v>
      </c>
      <c r="AO83" s="5">
        <f t="shared" si="86"/>
        <v>40098.102418981471</v>
      </c>
      <c r="AP83" s="51">
        <f>LOOKUP($AO83,Data!$A$6:$A$1806,Data!$B$6:$B$1806)</f>
        <v>59.868999481201172</v>
      </c>
      <c r="AQ83" s="9">
        <f>LOOKUP($AO83,Data!$A$6:$A$1806,Data!$C$6:$C$1806)</f>
        <v>3734.672607421875</v>
      </c>
      <c r="AR83" s="9">
        <f>LOOKUP($AO83,Data!$A$6:$A$1806,Data!$D$6:$D$1806)</f>
        <v>335</v>
      </c>
      <c r="AS83" s="9">
        <f>IF($AS$1="+",LOOKUP($AO83,Data!$A$6:$A$1806,Data!$E$6:$E$1806)*-1,LOOKUP($AO83,Data!$A$6:$A$1806,Data!$E$6:$E$1806))</f>
        <v>-206.4591064453125</v>
      </c>
      <c r="AT83" s="9">
        <f>LOOKUP($AO83,Data!$A$6:$A$1806,Data!$F$6:$F$1806)</f>
        <v>0</v>
      </c>
      <c r="AU83" s="9">
        <f>LOOKUP($AO83,Data!$A$6:$A$1806,Data!$G$6:$G$1806)</f>
        <v>154.5</v>
      </c>
      <c r="AV83" s="9">
        <f>LOOKUP($AO83,Data!$A$6:$A$1806,Data!$H$6:$H$1806)</f>
        <v>10</v>
      </c>
      <c r="AW83" s="9">
        <f>LOOKUP($AO83,Data!$A$6:$A$1806,Data!$I$6:$I$1806)</f>
        <v>0</v>
      </c>
      <c r="AX83" s="9">
        <f>LOOKUP($AO83,Data!$A$6:$A$1806,Data!$J$6:$J$1806)</f>
        <v>-103</v>
      </c>
      <c r="AY83" s="9">
        <f>LOOKUP($AO83,Data!$A$6:$A$1806,Data!$K$6:$K$1806)</f>
        <v>7569</v>
      </c>
      <c r="AZ83" s="16">
        <f t="shared" si="19"/>
        <v>104.8004150390625</v>
      </c>
      <c r="BA83" s="3" t="s">
        <v>45</v>
      </c>
      <c r="BB83" s="108">
        <f t="shared" si="87"/>
        <v>40098.102418981471</v>
      </c>
      <c r="BC83" s="14"/>
      <c r="BD83" s="14"/>
      <c r="BE83" s="14"/>
      <c r="BF83" s="14"/>
      <c r="BG83" s="14"/>
      <c r="BH83" s="14"/>
      <c r="BI83" s="14"/>
      <c r="BJ83" s="14"/>
      <c r="BK83" s="14"/>
      <c r="BL83" s="14"/>
      <c r="BM83" s="14"/>
      <c r="BN83" s="89"/>
      <c r="BO83" s="3" t="s">
        <v>45</v>
      </c>
      <c r="BP83" s="108">
        <f t="shared" si="88"/>
        <v>40098.102418981471</v>
      </c>
      <c r="BQ83" s="14"/>
      <c r="BR83" s="14"/>
      <c r="BS83" s="14"/>
      <c r="BT83" s="14"/>
      <c r="BU83" s="14"/>
      <c r="BV83" s="14"/>
      <c r="BW83" s="14"/>
      <c r="BX83" s="14"/>
      <c r="BY83" s="14"/>
      <c r="BZ83" s="14"/>
      <c r="CA83" s="14"/>
      <c r="CB83" s="89"/>
      <c r="CC83" s="3" t="s">
        <v>45</v>
      </c>
      <c r="CD83" s="108">
        <f t="shared" si="89"/>
        <v>40098.102418981471</v>
      </c>
      <c r="CE83" s="14"/>
      <c r="CF83" s="14"/>
      <c r="CG83" s="14"/>
      <c r="CH83" s="14"/>
      <c r="CI83" s="14"/>
      <c r="CJ83" s="14"/>
      <c r="CK83" s="14"/>
      <c r="CL83" s="14"/>
      <c r="CM83" s="14"/>
      <c r="CN83" s="14"/>
      <c r="CO83" s="14"/>
      <c r="CP83" s="89"/>
      <c r="CQ83" s="3" t="s">
        <v>45</v>
      </c>
      <c r="CR83" s="108">
        <f t="shared" si="90"/>
        <v>40098.102418981471</v>
      </c>
      <c r="CS83" s="14"/>
      <c r="CT83" s="14"/>
      <c r="CU83" s="14"/>
      <c r="CV83" s="14"/>
      <c r="CW83" s="14"/>
      <c r="CX83" s="14"/>
      <c r="CY83" s="14"/>
      <c r="CZ83" s="14"/>
      <c r="DA83" s="14"/>
      <c r="DB83" s="14"/>
      <c r="DC83" s="14"/>
      <c r="DD83" s="89"/>
      <c r="DE83" s="3" t="s">
        <v>45</v>
      </c>
      <c r="DF83" s="108">
        <f t="shared" si="91"/>
        <v>40098.102418981471</v>
      </c>
      <c r="DG83" s="14"/>
      <c r="DH83" s="14"/>
      <c r="DI83" s="14"/>
      <c r="DJ83" s="14"/>
      <c r="DK83" s="14"/>
      <c r="DL83" s="14"/>
      <c r="DM83" s="14"/>
      <c r="DN83" s="14"/>
      <c r="DO83" s="14"/>
      <c r="DP83" s="14"/>
      <c r="DQ83" s="14"/>
      <c r="DR83" s="89"/>
    </row>
    <row r="84" spans="1:122">
      <c r="A84" s="3" t="s">
        <v>46</v>
      </c>
      <c r="B84" s="5">
        <f t="shared" si="84"/>
        <v>40098.102442129617</v>
      </c>
      <c r="C84">
        <f>LOOKUP(B84,Data!$A$6:$A$1806,Data!B$6:B$1806)</f>
        <v>59.890998840332031</v>
      </c>
      <c r="D84" s="8">
        <f>LOOKUP(B84,Data!$A$6:$A$1806,Data!C$6:C$1806)</f>
        <v>3737.15673828125</v>
      </c>
      <c r="H84" s="16">
        <f t="shared" si="17"/>
        <v>87.200927734375</v>
      </c>
      <c r="I84" s="8">
        <f t="shared" si="9"/>
        <v>85.7319342641769</v>
      </c>
      <c r="J84" s="8"/>
      <c r="K84" s="8"/>
      <c r="L84" s="8">
        <f t="shared" si="81"/>
        <v>0.59345668260887663</v>
      </c>
      <c r="M84" s="8">
        <f t="shared" si="82"/>
        <v>3761.9598616829298</v>
      </c>
      <c r="N84" s="8">
        <f>AVERAGE(D$79:D84)</f>
        <v>3697.247273763021</v>
      </c>
      <c r="O84" s="8">
        <f>AVERAGE(M$79:M84)</f>
        <v>3719.7248282408596</v>
      </c>
      <c r="P84" s="8">
        <f t="shared" si="92"/>
        <v>3680.8300720972106</v>
      </c>
      <c r="Q84" s="8">
        <f>AVERAGE(P$79:P84)</f>
        <v>3679.6431587319921</v>
      </c>
      <c r="R84">
        <f t="shared" si="85"/>
        <v>633</v>
      </c>
      <c r="S84" s="9"/>
      <c r="T84" s="8"/>
      <c r="U84" s="9"/>
      <c r="Y84">
        <v>0</v>
      </c>
      <c r="Z84">
        <f t="shared" si="10"/>
        <v>633</v>
      </c>
      <c r="AA84">
        <f t="shared" si="83"/>
        <v>-419.89739489100043</v>
      </c>
      <c r="AC84" s="87" t="str">
        <f t="shared" si="18"/>
        <v>T+10 sec</v>
      </c>
      <c r="AD84" s="95"/>
      <c r="AE84" s="100"/>
      <c r="AF84" s="95"/>
      <c r="AG84" s="100"/>
      <c r="AH84" s="95"/>
      <c r="AI84" s="100"/>
      <c r="AJ84" s="95"/>
      <c r="AK84" s="100"/>
      <c r="AL84" s="14"/>
      <c r="AM84" s="89"/>
      <c r="AN84" s="3" t="s">
        <v>46</v>
      </c>
      <c r="AO84" s="5">
        <f t="shared" si="86"/>
        <v>40098.102442129617</v>
      </c>
      <c r="AP84" s="51">
        <f>LOOKUP($AO84,Data!$A$6:$A$1806,Data!$B$6:$B$1806)</f>
        <v>59.890998840332031</v>
      </c>
      <c r="AQ84" s="9">
        <f>LOOKUP($AO84,Data!$A$6:$A$1806,Data!$C$6:$C$1806)</f>
        <v>3737.15673828125</v>
      </c>
      <c r="AR84" s="9">
        <f>LOOKUP($AO84,Data!$A$6:$A$1806,Data!$D$6:$D$1806)</f>
        <v>335</v>
      </c>
      <c r="AS84" s="9">
        <f>IF($AS$1="+",LOOKUP($AO84,Data!$A$6:$A$1806,Data!$E$6:$E$1806)*-1,LOOKUP($AO84,Data!$A$6:$A$1806,Data!$E$6:$E$1806))</f>
        <v>-206.4591064453125</v>
      </c>
      <c r="AT84" s="9">
        <f>LOOKUP($AO84,Data!$A$6:$A$1806,Data!$F$6:$F$1806)</f>
        <v>0</v>
      </c>
      <c r="AU84" s="9">
        <f>LOOKUP($AO84,Data!$A$6:$A$1806,Data!$G$6:$G$1806)</f>
        <v>155</v>
      </c>
      <c r="AV84" s="9">
        <f>LOOKUP($AO84,Data!$A$6:$A$1806,Data!$H$6:$H$1806)</f>
        <v>10</v>
      </c>
      <c r="AW84" s="9">
        <f>LOOKUP($AO84,Data!$A$6:$A$1806,Data!$I$6:$I$1806)</f>
        <v>0</v>
      </c>
      <c r="AX84" s="9">
        <f>LOOKUP($AO84,Data!$A$6:$A$1806,Data!$J$6:$J$1806)</f>
        <v>-103</v>
      </c>
      <c r="AY84" s="9">
        <f>LOOKUP($AO84,Data!$A$6:$A$1806,Data!$K$6:$K$1806)</f>
        <v>7570</v>
      </c>
      <c r="AZ84" s="16">
        <f t="shared" si="19"/>
        <v>87.200927734375</v>
      </c>
      <c r="BA84" s="3" t="s">
        <v>46</v>
      </c>
      <c r="BB84" s="108">
        <f t="shared" si="87"/>
        <v>40098.102442129617</v>
      </c>
      <c r="BC84" s="14"/>
      <c r="BD84" s="14"/>
      <c r="BE84" s="14"/>
      <c r="BF84" s="14"/>
      <c r="BG84" s="14"/>
      <c r="BH84" s="14"/>
      <c r="BI84" s="14"/>
      <c r="BJ84" s="14"/>
      <c r="BK84" s="14"/>
      <c r="BL84" s="14"/>
      <c r="BM84" s="14"/>
      <c r="BN84" s="89"/>
      <c r="BO84" s="3" t="s">
        <v>46</v>
      </c>
      <c r="BP84" s="108">
        <f t="shared" si="88"/>
        <v>40098.102442129617</v>
      </c>
      <c r="BQ84" s="14"/>
      <c r="BR84" s="14"/>
      <c r="BS84" s="14"/>
      <c r="BT84" s="14"/>
      <c r="BU84" s="14"/>
      <c r="BV84" s="14"/>
      <c r="BW84" s="14"/>
      <c r="BX84" s="14"/>
      <c r="BY84" s="14"/>
      <c r="BZ84" s="14"/>
      <c r="CA84" s="14"/>
      <c r="CB84" s="89"/>
      <c r="CC84" s="3" t="s">
        <v>46</v>
      </c>
      <c r="CD84" s="108">
        <f t="shared" si="89"/>
        <v>40098.102442129617</v>
      </c>
      <c r="CE84" s="14"/>
      <c r="CF84" s="14"/>
      <c r="CG84" s="14"/>
      <c r="CH84" s="14"/>
      <c r="CI84" s="14"/>
      <c r="CJ84" s="14"/>
      <c r="CK84" s="14"/>
      <c r="CL84" s="14"/>
      <c r="CM84" s="14"/>
      <c r="CN84" s="14"/>
      <c r="CO84" s="14"/>
      <c r="CP84" s="89"/>
      <c r="CQ84" s="3" t="s">
        <v>46</v>
      </c>
      <c r="CR84" s="108">
        <f t="shared" si="90"/>
        <v>40098.102442129617</v>
      </c>
      <c r="CS84" s="14"/>
      <c r="CT84" s="14"/>
      <c r="CU84" s="14"/>
      <c r="CV84" s="14"/>
      <c r="CW84" s="14"/>
      <c r="CX84" s="14"/>
      <c r="CY84" s="14"/>
      <c r="CZ84" s="14"/>
      <c r="DA84" s="14"/>
      <c r="DB84" s="14"/>
      <c r="DC84" s="14"/>
      <c r="DD84" s="89"/>
      <c r="DE84" s="3" t="s">
        <v>46</v>
      </c>
      <c r="DF84" s="108">
        <f t="shared" si="91"/>
        <v>40098.102442129617</v>
      </c>
      <c r="DG84" s="14"/>
      <c r="DH84" s="14"/>
      <c r="DI84" s="14"/>
      <c r="DJ84" s="14"/>
      <c r="DK84" s="14"/>
      <c r="DL84" s="14"/>
      <c r="DM84" s="14"/>
      <c r="DN84" s="14"/>
      <c r="DO84" s="14"/>
      <c r="DP84" s="14"/>
      <c r="DQ84" s="14"/>
      <c r="DR84" s="89"/>
    </row>
    <row r="85" spans="1:122">
      <c r="A85" s="3" t="s">
        <v>47</v>
      </c>
      <c r="B85" s="5">
        <f t="shared" si="84"/>
        <v>40098.102465277763</v>
      </c>
      <c r="C85">
        <f>LOOKUP(B85,Data!$A$6:$A$1806,Data!B$6:B$1806)</f>
        <v>59.890998840332031</v>
      </c>
      <c r="D85" s="8">
        <f>LOOKUP(B85,Data!$A$6:$A$1806,Data!C$6:C$1806)</f>
        <v>3737.15673828125</v>
      </c>
      <c r="H85" s="16">
        <f t="shared" si="17"/>
        <v>87.200927734375</v>
      </c>
      <c r="I85" s="8">
        <f t="shared" si="9"/>
        <v>86.246081978746233</v>
      </c>
      <c r="J85" s="8"/>
      <c r="K85" s="8"/>
      <c r="L85" s="8">
        <f t="shared" si="81"/>
        <v>0.59345668260887663</v>
      </c>
      <c r="M85" s="8">
        <f t="shared" si="82"/>
        <v>3763.0674660801083</v>
      </c>
      <c r="N85" s="8">
        <f>AVERAGE(D$79:D85)</f>
        <v>3702.9486258370534</v>
      </c>
      <c r="O85" s="8">
        <f>AVERAGE(M$79:M85)</f>
        <v>3725.9166336464664</v>
      </c>
      <c r="P85" s="8">
        <f t="shared" si="92"/>
        <v>3681.4235287798197</v>
      </c>
      <c r="Q85" s="8">
        <f>AVERAGE(P$79:P85)</f>
        <v>3679.9398870732966</v>
      </c>
      <c r="R85">
        <f t="shared" si="85"/>
        <v>633</v>
      </c>
      <c r="S85" s="9"/>
      <c r="T85" s="8"/>
      <c r="U85" s="9"/>
      <c r="Y85">
        <v>0</v>
      </c>
      <c r="Z85">
        <f t="shared" si="10"/>
        <v>633</v>
      </c>
      <c r="AA85">
        <f t="shared" si="83"/>
        <v>-419.89739489100043</v>
      </c>
      <c r="AC85" s="87" t="str">
        <f t="shared" si="18"/>
        <v>T+12 sec</v>
      </c>
      <c r="AD85" s="95">
        <f>AVERAGE($C$85:$C$91)</f>
        <v>59.882286071777344</v>
      </c>
      <c r="AE85" s="96">
        <f>AVERAGE($AA$85:$AA$91)</f>
        <v>-397.43625489978666</v>
      </c>
      <c r="AF85" s="95"/>
      <c r="AG85" s="96"/>
      <c r="AH85" s="95"/>
      <c r="AI85" s="96"/>
      <c r="AJ85" s="95"/>
      <c r="AK85" s="96"/>
      <c r="AL85" s="14"/>
      <c r="AM85" s="89"/>
      <c r="AN85" s="3" t="s">
        <v>47</v>
      </c>
      <c r="AO85" s="5">
        <f t="shared" si="86"/>
        <v>40098.102465277763</v>
      </c>
      <c r="AP85" s="51">
        <f>LOOKUP($AO85,Data!$A$6:$A$1806,Data!$B$6:$B$1806)</f>
        <v>59.890998840332031</v>
      </c>
      <c r="AQ85" s="9">
        <f>LOOKUP($AO85,Data!$A$6:$A$1806,Data!$C$6:$C$1806)</f>
        <v>3737.15673828125</v>
      </c>
      <c r="AR85" s="9">
        <f>LOOKUP($AO85,Data!$A$6:$A$1806,Data!$D$6:$D$1806)</f>
        <v>335</v>
      </c>
      <c r="AS85" s="9">
        <f>IF($AS$1="+",LOOKUP($AO85,Data!$A$6:$A$1806,Data!$E$6:$E$1806)*-1,LOOKUP($AO85,Data!$A$6:$A$1806,Data!$E$6:$E$1806))</f>
        <v>-206.4591064453125</v>
      </c>
      <c r="AT85" s="9">
        <f>LOOKUP($AO85,Data!$A$6:$A$1806,Data!$F$6:$F$1806)</f>
        <v>0</v>
      </c>
      <c r="AU85" s="9">
        <f>LOOKUP($AO85,Data!$A$6:$A$1806,Data!$G$6:$G$1806)</f>
        <v>155</v>
      </c>
      <c r="AV85" s="9">
        <f>LOOKUP($AO85,Data!$A$6:$A$1806,Data!$H$6:$H$1806)</f>
        <v>10</v>
      </c>
      <c r="AW85" s="9">
        <f>LOOKUP($AO85,Data!$A$6:$A$1806,Data!$I$6:$I$1806)</f>
        <v>0</v>
      </c>
      <c r="AX85" s="9">
        <f>LOOKUP($AO85,Data!$A$6:$A$1806,Data!$J$6:$J$1806)</f>
        <v>-103</v>
      </c>
      <c r="AY85" s="9">
        <f>LOOKUP($AO85,Data!$A$6:$A$1806,Data!$K$6:$K$1806)</f>
        <v>7570</v>
      </c>
      <c r="AZ85" s="16">
        <f t="shared" si="19"/>
        <v>87.200927734375</v>
      </c>
      <c r="BA85" s="4" t="s">
        <v>47</v>
      </c>
      <c r="BB85" s="108">
        <f t="shared" si="87"/>
        <v>40098.102465277763</v>
      </c>
      <c r="BC85" s="109">
        <f>AVERAGE($AP$85:$AP$91)</f>
        <v>59.882286071777344</v>
      </c>
      <c r="BD85" s="109">
        <f>AVERAGE($AQ$85:$AQ$91)</f>
        <v>3766.6891043526784</v>
      </c>
      <c r="BE85" s="109">
        <f>AVERAGE($AR$85:$AR$91)</f>
        <v>335</v>
      </c>
      <c r="BF85" s="109">
        <f>AVERAGE($AS$85:$AS$91)</f>
        <v>-209.88548932756697</v>
      </c>
      <c r="BG85" s="109">
        <f>AVERAGE($AT$85:$AT$91)</f>
        <v>0.42857142857142855</v>
      </c>
      <c r="BH85" s="109">
        <f>AVERAGE($AU$85:$AU$91)</f>
        <v>156.14285714285714</v>
      </c>
      <c r="BI85" s="109">
        <f>AVERAGE($AV$85:$AV$91)</f>
        <v>10</v>
      </c>
      <c r="BJ85" s="109">
        <f>AVERAGE($AW$85:$AW$91)</f>
        <v>0</v>
      </c>
      <c r="BK85" s="109">
        <f>AVERAGE($AX$85:$AX$91)</f>
        <v>-103</v>
      </c>
      <c r="BL85" s="109">
        <f>AVERAGE($AY$85:$AY$91)</f>
        <v>7570</v>
      </c>
      <c r="BM85" s="109">
        <f>AVERAGE($AZ$85:$AZ$91)</f>
        <v>94.171142578125</v>
      </c>
      <c r="BN85" s="117">
        <f>BG$7+BG$14</f>
        <v>3720.8663572583878</v>
      </c>
      <c r="BO85" s="3" t="s">
        <v>47</v>
      </c>
      <c r="BP85" s="108">
        <f t="shared" si="88"/>
        <v>40098.102465277763</v>
      </c>
      <c r="BQ85" s="109"/>
      <c r="BR85" s="109"/>
      <c r="BS85" s="109"/>
      <c r="BT85" s="109"/>
      <c r="BU85" s="109"/>
      <c r="BV85" s="109"/>
      <c r="BW85" s="109"/>
      <c r="BX85" s="109"/>
      <c r="BY85" s="109"/>
      <c r="BZ85" s="109"/>
      <c r="CA85" s="109"/>
      <c r="CB85" s="117"/>
      <c r="CC85" s="3" t="s">
        <v>47</v>
      </c>
      <c r="CD85" s="108">
        <f t="shared" si="89"/>
        <v>40098.102465277763</v>
      </c>
      <c r="CE85" s="109"/>
      <c r="CF85" s="109"/>
      <c r="CG85" s="109"/>
      <c r="CH85" s="109"/>
      <c r="CI85" s="109"/>
      <c r="CJ85" s="109"/>
      <c r="CK85" s="109"/>
      <c r="CL85" s="109"/>
      <c r="CM85" s="109"/>
      <c r="CN85" s="109"/>
      <c r="CO85" s="109"/>
      <c r="CP85" s="117"/>
      <c r="CQ85" s="3" t="s">
        <v>47</v>
      </c>
      <c r="CR85" s="108">
        <f t="shared" si="90"/>
        <v>40098.102465277763</v>
      </c>
      <c r="CS85" s="109"/>
      <c r="CT85" s="109"/>
      <c r="CU85" s="109"/>
      <c r="CV85" s="109"/>
      <c r="CW85" s="109"/>
      <c r="CX85" s="109"/>
      <c r="CY85" s="109"/>
      <c r="CZ85" s="109"/>
      <c r="DA85" s="109"/>
      <c r="DB85" s="109"/>
      <c r="DC85" s="109"/>
      <c r="DD85" s="117"/>
      <c r="DE85" s="3" t="s">
        <v>47</v>
      </c>
      <c r="DF85" s="108">
        <f t="shared" si="91"/>
        <v>40098.102465277763</v>
      </c>
      <c r="DG85" s="109"/>
      <c r="DH85" s="109"/>
      <c r="DI85" s="109"/>
      <c r="DJ85" s="109"/>
      <c r="DK85" s="109"/>
      <c r="DL85" s="109"/>
      <c r="DM85" s="109"/>
      <c r="DN85" s="109"/>
      <c r="DO85" s="109"/>
      <c r="DP85" s="109"/>
      <c r="DQ85" s="109"/>
      <c r="DR85" s="117"/>
    </row>
    <row r="86" spans="1:122">
      <c r="A86" s="3" t="s">
        <v>48</v>
      </c>
      <c r="B86" s="5">
        <f t="shared" si="84"/>
        <v>40098.10248842591</v>
      </c>
      <c r="C86">
        <f>LOOKUP(B86,Data!$A$6:$A$1806,Data!B$6:B$1806)</f>
        <v>59.880001068115234</v>
      </c>
      <c r="D86" s="8">
        <f>LOOKUP(B86,Data!$A$6:$A$1806,Data!C$6:C$1806)</f>
        <v>3766.113037109375</v>
      </c>
      <c r="H86" s="16">
        <f t="shared" si="17"/>
        <v>95.9991455078125</v>
      </c>
      <c r="I86" s="8">
        <f t="shared" si="9"/>
        <v>89.659654213919424</v>
      </c>
      <c r="J86" s="8"/>
      <c r="K86" s="8"/>
      <c r="L86" s="8">
        <f t="shared" si="81"/>
        <v>0.59345668260887663</v>
      </c>
      <c r="M86" s="8">
        <f t="shared" si="82"/>
        <v>3767.0744949978903</v>
      </c>
      <c r="N86" s="8">
        <f>AVERAGE(D$79:D86)</f>
        <v>3710.8441772460937</v>
      </c>
      <c r="O86" s="8">
        <f>AVERAGE(M$79:M86)</f>
        <v>3731.0613663153945</v>
      </c>
      <c r="P86" s="8">
        <f t="shared" si="92"/>
        <v>3682.0169854624287</v>
      </c>
      <c r="Q86" s="8">
        <f>AVERAGE(P$79:P86)</f>
        <v>3680.2366154146011</v>
      </c>
      <c r="R86">
        <f t="shared" si="85"/>
        <v>633</v>
      </c>
      <c r="S86" s="9"/>
      <c r="T86" s="8"/>
      <c r="U86" s="9"/>
      <c r="Y86">
        <v>0</v>
      </c>
      <c r="Z86">
        <f t="shared" si="10"/>
        <v>633</v>
      </c>
      <c r="AA86">
        <f t="shared" si="83"/>
        <v>-391.34736271122483</v>
      </c>
      <c r="AC86" s="87" t="str">
        <f t="shared" si="18"/>
        <v>T+14 sec</v>
      </c>
      <c r="AD86" s="95">
        <f t="shared" ref="AD86:AD91" si="93">AVERAGE($C$85:$C$91)</f>
        <v>59.882286071777344</v>
      </c>
      <c r="AE86" s="96">
        <f t="shared" ref="AE86:AE91" si="94">AVERAGE($AA$85:$AA$91)</f>
        <v>-397.43625489978666</v>
      </c>
      <c r="AF86" s="95"/>
      <c r="AG86" s="96"/>
      <c r="AH86" s="95"/>
      <c r="AI86" s="96"/>
      <c r="AJ86" s="95"/>
      <c r="AK86" s="96"/>
      <c r="AL86" s="14"/>
      <c r="AM86" s="89"/>
      <c r="AN86" s="3" t="s">
        <v>48</v>
      </c>
      <c r="AO86" s="5">
        <f t="shared" si="86"/>
        <v>40098.10248842591</v>
      </c>
      <c r="AP86" s="51">
        <f>LOOKUP($AO86,Data!$A$6:$A$1806,Data!$B$6:$B$1806)</f>
        <v>59.880001068115234</v>
      </c>
      <c r="AQ86" s="9">
        <f>LOOKUP($AO86,Data!$A$6:$A$1806,Data!$C$6:$C$1806)</f>
        <v>3766.113037109375</v>
      </c>
      <c r="AR86" s="9">
        <f>LOOKUP($AO86,Data!$A$6:$A$1806,Data!$D$6:$D$1806)</f>
        <v>335</v>
      </c>
      <c r="AS86" s="9">
        <f>IF($AS$1="+",LOOKUP($AO86,Data!$A$6:$A$1806,Data!$E$6:$E$1806)*-1,LOOKUP($AO86,Data!$A$6:$A$1806,Data!$E$6:$E$1806))</f>
        <v>-206.4591064453125</v>
      </c>
      <c r="AT86" s="9">
        <f>LOOKUP($AO86,Data!$A$6:$A$1806,Data!$F$6:$F$1806)</f>
        <v>0</v>
      </c>
      <c r="AU86" s="9">
        <f>LOOKUP($AO86,Data!$A$6:$A$1806,Data!$G$6:$G$1806)</f>
        <v>155.5</v>
      </c>
      <c r="AV86" s="9">
        <f>LOOKUP($AO86,Data!$A$6:$A$1806,Data!$H$6:$H$1806)</f>
        <v>10</v>
      </c>
      <c r="AW86" s="9">
        <f>LOOKUP($AO86,Data!$A$6:$A$1806,Data!$I$6:$I$1806)</f>
        <v>0</v>
      </c>
      <c r="AX86" s="9">
        <f>LOOKUP($AO86,Data!$A$6:$A$1806,Data!$J$6:$J$1806)</f>
        <v>-103</v>
      </c>
      <c r="AY86" s="9">
        <f>LOOKUP($AO86,Data!$A$6:$A$1806,Data!$K$6:$K$1806)</f>
        <v>7570</v>
      </c>
      <c r="AZ86" s="16">
        <f t="shared" si="19"/>
        <v>95.9991455078125</v>
      </c>
      <c r="BA86" s="4" t="s">
        <v>48</v>
      </c>
      <c r="BB86" s="108">
        <f t="shared" si="87"/>
        <v>40098.10248842591</v>
      </c>
      <c r="BC86" s="109">
        <f t="shared" ref="BC86:BC91" si="95">AVERAGE($AP$85:$AP$91)</f>
        <v>59.882286071777344</v>
      </c>
      <c r="BD86" s="109">
        <f t="shared" ref="BD86:BD91" si="96">AVERAGE($AQ$85:$AQ$91)</f>
        <v>3766.6891043526784</v>
      </c>
      <c r="BE86" s="109">
        <f t="shared" ref="BE86:BE91" si="97">AVERAGE($AR$85:$AR$91)</f>
        <v>335</v>
      </c>
      <c r="BF86" s="109">
        <f t="shared" ref="BF86:BF91" si="98">AVERAGE($AS$85:$AS$91)</f>
        <v>-209.88548932756697</v>
      </c>
      <c r="BG86" s="109">
        <f t="shared" ref="BG86:BG91" si="99">AVERAGE($AT$85:$AT$91)</f>
        <v>0.42857142857142855</v>
      </c>
      <c r="BH86" s="109">
        <f t="shared" ref="BH86:BH91" si="100">AVERAGE($AU$85:$AU$91)</f>
        <v>156.14285714285714</v>
      </c>
      <c r="BI86" s="109">
        <f t="shared" ref="BI86:BI91" si="101">AVERAGE($AV$85:$AV$91)</f>
        <v>10</v>
      </c>
      <c r="BJ86" s="109">
        <f t="shared" ref="BJ86:BJ91" si="102">AVERAGE($AW$85:$AW$91)</f>
        <v>0</v>
      </c>
      <c r="BK86" s="109">
        <f t="shared" ref="BK86:BK91" si="103">AVERAGE($AX$85:$AX$91)</f>
        <v>-103</v>
      </c>
      <c r="BL86" s="109">
        <f t="shared" ref="BL86:BL91" si="104">AVERAGE($AY$85:$AY$91)</f>
        <v>7570</v>
      </c>
      <c r="BM86" s="109">
        <f t="shared" ref="BM86:BM91" si="105">AVERAGE($AZ$85:$AZ$91)</f>
        <v>94.171142578125</v>
      </c>
      <c r="BN86" s="117">
        <f t="shared" ref="BN86:BN91" si="106">BG$7+BG$14</f>
        <v>3720.8663572583878</v>
      </c>
      <c r="BO86" s="3" t="s">
        <v>48</v>
      </c>
      <c r="BP86" s="108">
        <f t="shared" si="88"/>
        <v>40098.10248842591</v>
      </c>
      <c r="BQ86" s="109"/>
      <c r="BR86" s="109"/>
      <c r="BS86" s="109"/>
      <c r="BT86" s="109"/>
      <c r="BU86" s="109"/>
      <c r="BV86" s="109"/>
      <c r="BW86" s="109"/>
      <c r="BX86" s="109"/>
      <c r="BY86" s="109"/>
      <c r="BZ86" s="109"/>
      <c r="CA86" s="109"/>
      <c r="CB86" s="117"/>
      <c r="CC86" s="3" t="s">
        <v>48</v>
      </c>
      <c r="CD86" s="108">
        <f t="shared" si="89"/>
        <v>40098.10248842591</v>
      </c>
      <c r="CE86" s="109"/>
      <c r="CF86" s="109"/>
      <c r="CG86" s="109"/>
      <c r="CH86" s="109"/>
      <c r="CI86" s="109"/>
      <c r="CJ86" s="109"/>
      <c r="CK86" s="109"/>
      <c r="CL86" s="109"/>
      <c r="CM86" s="109"/>
      <c r="CN86" s="109"/>
      <c r="CO86" s="109"/>
      <c r="CP86" s="117"/>
      <c r="CQ86" s="3" t="s">
        <v>48</v>
      </c>
      <c r="CR86" s="108">
        <f t="shared" si="90"/>
        <v>40098.10248842591</v>
      </c>
      <c r="CS86" s="109"/>
      <c r="CT86" s="109"/>
      <c r="CU86" s="109"/>
      <c r="CV86" s="109"/>
      <c r="CW86" s="109"/>
      <c r="CX86" s="109"/>
      <c r="CY86" s="109"/>
      <c r="CZ86" s="109"/>
      <c r="DA86" s="109"/>
      <c r="DB86" s="109"/>
      <c r="DC86" s="109"/>
      <c r="DD86" s="117"/>
      <c r="DE86" s="3" t="s">
        <v>48</v>
      </c>
      <c r="DF86" s="108">
        <f t="shared" si="91"/>
        <v>40098.10248842591</v>
      </c>
      <c r="DG86" s="109"/>
      <c r="DH86" s="109"/>
      <c r="DI86" s="109"/>
      <c r="DJ86" s="109"/>
      <c r="DK86" s="109"/>
      <c r="DL86" s="109"/>
      <c r="DM86" s="109"/>
      <c r="DN86" s="109"/>
      <c r="DO86" s="109"/>
      <c r="DP86" s="109"/>
      <c r="DQ86" s="109"/>
      <c r="DR86" s="117"/>
    </row>
    <row r="87" spans="1:122">
      <c r="A87" s="3" t="s">
        <v>49</v>
      </c>
      <c r="B87" s="5">
        <f t="shared" si="84"/>
        <v>40098.102511574056</v>
      </c>
      <c r="C87">
        <f>LOOKUP(B87,Data!$A$6:$A$1806,Data!B$6:B$1806)</f>
        <v>59.875</v>
      </c>
      <c r="D87" s="8">
        <f>LOOKUP(B87,Data!$A$6:$A$1806,Data!C$6:C$1806)</f>
        <v>3766.19384765625</v>
      </c>
      <c r="H87" s="16">
        <f t="shared" si="17"/>
        <v>100</v>
      </c>
      <c r="I87" s="8">
        <f t="shared" si="9"/>
        <v>93.278775239047633</v>
      </c>
      <c r="J87" s="8"/>
      <c r="K87" s="8"/>
      <c r="L87" s="8">
        <f t="shared" si="81"/>
        <v>0.59345668260887663</v>
      </c>
      <c r="M87" s="8">
        <f t="shared" si="82"/>
        <v>3771.2870727056275</v>
      </c>
      <c r="N87" s="8">
        <f>AVERAGE(D$79:D87)</f>
        <v>3716.994140625</v>
      </c>
      <c r="O87" s="8">
        <f>AVERAGE(M$79:M87)</f>
        <v>3735.5308892476428</v>
      </c>
      <c r="P87" s="8">
        <f t="shared" si="92"/>
        <v>3682.6104421450377</v>
      </c>
      <c r="Q87" s="8">
        <f>AVERAGE(P$79:P87)</f>
        <v>3680.5333437559057</v>
      </c>
      <c r="R87">
        <f t="shared" si="85"/>
        <v>633</v>
      </c>
      <c r="S87" s="9"/>
      <c r="T87" s="8"/>
      <c r="U87" s="9"/>
      <c r="Y87">
        <v>0</v>
      </c>
      <c r="Z87">
        <f t="shared" si="10"/>
        <v>633</v>
      </c>
      <c r="AA87">
        <f t="shared" si="83"/>
        <v>-379.61029911352585</v>
      </c>
      <c r="AC87" s="87" t="str">
        <f t="shared" si="18"/>
        <v>T+16 sec</v>
      </c>
      <c r="AD87" s="95">
        <f t="shared" si="93"/>
        <v>59.882286071777344</v>
      </c>
      <c r="AE87" s="96">
        <f t="shared" si="94"/>
        <v>-397.43625489978666</v>
      </c>
      <c r="AF87" s="95"/>
      <c r="AG87" s="96"/>
      <c r="AH87" s="95"/>
      <c r="AI87" s="96"/>
      <c r="AJ87" s="95"/>
      <c r="AK87" s="96"/>
      <c r="AL87" s="14"/>
      <c r="AM87" s="89"/>
      <c r="AN87" s="3" t="s">
        <v>49</v>
      </c>
      <c r="AO87" s="5">
        <f t="shared" si="86"/>
        <v>40098.102511574056</v>
      </c>
      <c r="AP87" s="51">
        <f>LOOKUP($AO87,Data!$A$6:$A$1806,Data!$B$6:$B$1806)</f>
        <v>59.875</v>
      </c>
      <c r="AQ87" s="9">
        <f>LOOKUP($AO87,Data!$A$6:$A$1806,Data!$C$6:$C$1806)</f>
        <v>3766.19384765625</v>
      </c>
      <c r="AR87" s="9">
        <f>LOOKUP($AO87,Data!$A$6:$A$1806,Data!$D$6:$D$1806)</f>
        <v>335</v>
      </c>
      <c r="AS87" s="9">
        <f>IF($AS$1="+",LOOKUP($AO87,Data!$A$6:$A$1806,Data!$E$6:$E$1806)*-1,LOOKUP($AO87,Data!$A$6:$A$1806,Data!$E$6:$E$1806))</f>
        <v>-211.25604248046875</v>
      </c>
      <c r="AT87" s="9">
        <f>LOOKUP($AO87,Data!$A$6:$A$1806,Data!$F$6:$F$1806)</f>
        <v>0</v>
      </c>
      <c r="AU87" s="9">
        <f>LOOKUP($AO87,Data!$A$6:$A$1806,Data!$G$6:$G$1806)</f>
        <v>156</v>
      </c>
      <c r="AV87" s="9">
        <f>LOOKUP($AO87,Data!$A$6:$A$1806,Data!$H$6:$H$1806)</f>
        <v>10</v>
      </c>
      <c r="AW87" s="9">
        <f>LOOKUP($AO87,Data!$A$6:$A$1806,Data!$I$6:$I$1806)</f>
        <v>0</v>
      </c>
      <c r="AX87" s="9">
        <f>LOOKUP($AO87,Data!$A$6:$A$1806,Data!$J$6:$J$1806)</f>
        <v>-103</v>
      </c>
      <c r="AY87" s="9">
        <f>LOOKUP($AO87,Data!$A$6:$A$1806,Data!$K$6:$K$1806)</f>
        <v>7570</v>
      </c>
      <c r="AZ87" s="16">
        <f t="shared" si="19"/>
        <v>100</v>
      </c>
      <c r="BA87" s="4" t="s">
        <v>49</v>
      </c>
      <c r="BB87" s="108">
        <f t="shared" si="87"/>
        <v>40098.102511574056</v>
      </c>
      <c r="BC87" s="109">
        <f t="shared" si="95"/>
        <v>59.882286071777344</v>
      </c>
      <c r="BD87" s="109">
        <f t="shared" si="96"/>
        <v>3766.6891043526784</v>
      </c>
      <c r="BE87" s="109">
        <f t="shared" si="97"/>
        <v>335</v>
      </c>
      <c r="BF87" s="109">
        <f t="shared" si="98"/>
        <v>-209.88548932756697</v>
      </c>
      <c r="BG87" s="109">
        <f t="shared" si="99"/>
        <v>0.42857142857142855</v>
      </c>
      <c r="BH87" s="109">
        <f t="shared" si="100"/>
        <v>156.14285714285714</v>
      </c>
      <c r="BI87" s="109">
        <f t="shared" si="101"/>
        <v>10</v>
      </c>
      <c r="BJ87" s="109">
        <f t="shared" si="102"/>
        <v>0</v>
      </c>
      <c r="BK87" s="109">
        <f t="shared" si="103"/>
        <v>-103</v>
      </c>
      <c r="BL87" s="109">
        <f t="shared" si="104"/>
        <v>7570</v>
      </c>
      <c r="BM87" s="109">
        <f t="shared" si="105"/>
        <v>94.171142578125</v>
      </c>
      <c r="BN87" s="117">
        <f t="shared" si="106"/>
        <v>3720.8663572583878</v>
      </c>
      <c r="BO87" s="3" t="s">
        <v>49</v>
      </c>
      <c r="BP87" s="108">
        <f t="shared" si="88"/>
        <v>40098.102511574056</v>
      </c>
      <c r="BQ87" s="109"/>
      <c r="BR87" s="109"/>
      <c r="BS87" s="109"/>
      <c r="BT87" s="109"/>
      <c r="BU87" s="109"/>
      <c r="BV87" s="109"/>
      <c r="BW87" s="109"/>
      <c r="BX87" s="109"/>
      <c r="BY87" s="109"/>
      <c r="BZ87" s="109"/>
      <c r="CA87" s="109"/>
      <c r="CB87" s="117"/>
      <c r="CC87" s="3" t="s">
        <v>49</v>
      </c>
      <c r="CD87" s="108">
        <f t="shared" si="89"/>
        <v>40098.102511574056</v>
      </c>
      <c r="CE87" s="109"/>
      <c r="CF87" s="109"/>
      <c r="CG87" s="109"/>
      <c r="CH87" s="109"/>
      <c r="CI87" s="109"/>
      <c r="CJ87" s="109"/>
      <c r="CK87" s="109"/>
      <c r="CL87" s="109"/>
      <c r="CM87" s="109"/>
      <c r="CN87" s="109"/>
      <c r="CO87" s="109"/>
      <c r="CP87" s="117"/>
      <c r="CQ87" s="3" t="s">
        <v>49</v>
      </c>
      <c r="CR87" s="108">
        <f t="shared" si="90"/>
        <v>40098.102511574056</v>
      </c>
      <c r="CS87" s="109"/>
      <c r="CT87" s="109"/>
      <c r="CU87" s="109"/>
      <c r="CV87" s="109"/>
      <c r="CW87" s="109"/>
      <c r="CX87" s="109"/>
      <c r="CY87" s="109"/>
      <c r="CZ87" s="109"/>
      <c r="DA87" s="109"/>
      <c r="DB87" s="109"/>
      <c r="DC87" s="109"/>
      <c r="DD87" s="117"/>
      <c r="DE87" s="3" t="s">
        <v>49</v>
      </c>
      <c r="DF87" s="108">
        <f t="shared" si="91"/>
        <v>40098.102511574056</v>
      </c>
      <c r="DG87" s="109"/>
      <c r="DH87" s="109"/>
      <c r="DI87" s="109"/>
      <c r="DJ87" s="109"/>
      <c r="DK87" s="109"/>
      <c r="DL87" s="109"/>
      <c r="DM87" s="109"/>
      <c r="DN87" s="109"/>
      <c r="DO87" s="109"/>
      <c r="DP87" s="109"/>
      <c r="DQ87" s="109"/>
      <c r="DR87" s="117"/>
    </row>
    <row r="88" spans="1:122">
      <c r="A88" s="3" t="s">
        <v>50</v>
      </c>
      <c r="B88" s="5">
        <f t="shared" si="84"/>
        <v>40098.102534722202</v>
      </c>
      <c r="C88">
        <f>LOOKUP(B88,Data!$A$6:$A$1806,Data!B$6:B$1806)</f>
        <v>59.875</v>
      </c>
      <c r="D88" s="8">
        <f>LOOKUP(B88,Data!$A$6:$A$1806,Data!C$6:C$1806)</f>
        <v>3766.19384765625</v>
      </c>
      <c r="H88" s="16">
        <f t="shared" si="17"/>
        <v>100</v>
      </c>
      <c r="I88" s="8">
        <f t="shared" si="9"/>
        <v>95.631203905380971</v>
      </c>
      <c r="J88" s="8"/>
      <c r="K88" s="8"/>
      <c r="L88" s="8">
        <f t="shared" si="81"/>
        <v>0.59345668260887663</v>
      </c>
      <c r="M88" s="8">
        <f t="shared" si="82"/>
        <v>3774.2329580545697</v>
      </c>
      <c r="N88" s="8">
        <f>AVERAGE(D$79:D88)</f>
        <v>3721.9141113281248</v>
      </c>
      <c r="O88" s="8">
        <f>AVERAGE(M$79:M88)</f>
        <v>3739.4010961283357</v>
      </c>
      <c r="P88" s="8">
        <f t="shared" si="92"/>
        <v>3683.2038988276468</v>
      </c>
      <c r="Q88" s="8">
        <f>AVERAGE(P$79:P88)</f>
        <v>3680.8300720972102</v>
      </c>
      <c r="R88">
        <f t="shared" si="85"/>
        <v>633</v>
      </c>
      <c r="S88" s="9"/>
      <c r="T88" s="8"/>
      <c r="U88" s="9"/>
      <c r="Y88">
        <v>0</v>
      </c>
      <c r="Z88">
        <f t="shared" si="10"/>
        <v>633</v>
      </c>
      <c r="AA88">
        <f t="shared" si="83"/>
        <v>-379.61029911352585</v>
      </c>
      <c r="AC88" s="87" t="str">
        <f t="shared" si="18"/>
        <v>T+18 sec</v>
      </c>
      <c r="AD88" s="95">
        <f t="shared" si="93"/>
        <v>59.882286071777344</v>
      </c>
      <c r="AE88" s="96">
        <f t="shared" si="94"/>
        <v>-397.43625489978666</v>
      </c>
      <c r="AF88" s="95">
        <f>AVERAGE($C$88:$C$94)</f>
        <v>59.884428841727122</v>
      </c>
      <c r="AG88" s="96">
        <f>AVERAGE($AA$88:$AA$94)</f>
        <v>-402.6342524175148</v>
      </c>
      <c r="AH88" s="95"/>
      <c r="AI88" s="96"/>
      <c r="AJ88" s="95">
        <f>AVERAGE($C$88:$C$105)</f>
        <v>59.887944539388023</v>
      </c>
      <c r="AK88" s="96">
        <f>AVERAGE($AA$88:$AA$105)</f>
        <v>-411.95877773311224</v>
      </c>
      <c r="AL88" s="14"/>
      <c r="AM88" s="89"/>
      <c r="AN88" s="3" t="s">
        <v>50</v>
      </c>
      <c r="AO88" s="5">
        <f t="shared" si="86"/>
        <v>40098.102534722202</v>
      </c>
      <c r="AP88" s="51">
        <f>LOOKUP($AO88,Data!$A$6:$A$1806,Data!$B$6:$B$1806)</f>
        <v>59.875</v>
      </c>
      <c r="AQ88" s="9">
        <f>LOOKUP($AO88,Data!$A$6:$A$1806,Data!$C$6:$C$1806)</f>
        <v>3766.19384765625</v>
      </c>
      <c r="AR88" s="9">
        <f>LOOKUP($AO88,Data!$A$6:$A$1806,Data!$D$6:$D$1806)</f>
        <v>335</v>
      </c>
      <c r="AS88" s="9">
        <f>IF($AS$1="+",LOOKUP($AO88,Data!$A$6:$A$1806,Data!$E$6:$E$1806)*-1,LOOKUP($AO88,Data!$A$6:$A$1806,Data!$E$6:$E$1806))</f>
        <v>-211.25604248046875</v>
      </c>
      <c r="AT88" s="9">
        <f>LOOKUP($AO88,Data!$A$6:$A$1806,Data!$F$6:$F$1806)</f>
        <v>0</v>
      </c>
      <c r="AU88" s="9">
        <f>LOOKUP($AO88,Data!$A$6:$A$1806,Data!$G$6:$G$1806)</f>
        <v>156</v>
      </c>
      <c r="AV88" s="9">
        <f>LOOKUP($AO88,Data!$A$6:$A$1806,Data!$H$6:$H$1806)</f>
        <v>10</v>
      </c>
      <c r="AW88" s="9">
        <f>LOOKUP($AO88,Data!$A$6:$A$1806,Data!$I$6:$I$1806)</f>
        <v>0</v>
      </c>
      <c r="AX88" s="9">
        <f>LOOKUP($AO88,Data!$A$6:$A$1806,Data!$J$6:$J$1806)</f>
        <v>-103</v>
      </c>
      <c r="AY88" s="9">
        <f>LOOKUP($AO88,Data!$A$6:$A$1806,Data!$K$6:$K$1806)</f>
        <v>7570</v>
      </c>
      <c r="AZ88" s="16">
        <f t="shared" si="19"/>
        <v>100</v>
      </c>
      <c r="BA88" s="4" t="s">
        <v>50</v>
      </c>
      <c r="BB88" s="108">
        <f t="shared" si="87"/>
        <v>40098.102534722202</v>
      </c>
      <c r="BC88" s="109">
        <f t="shared" si="95"/>
        <v>59.882286071777344</v>
      </c>
      <c r="BD88" s="109">
        <f t="shared" si="96"/>
        <v>3766.6891043526784</v>
      </c>
      <c r="BE88" s="109">
        <f t="shared" si="97"/>
        <v>335</v>
      </c>
      <c r="BF88" s="109">
        <f t="shared" si="98"/>
        <v>-209.88548932756697</v>
      </c>
      <c r="BG88" s="109">
        <f t="shared" si="99"/>
        <v>0.42857142857142855</v>
      </c>
      <c r="BH88" s="109">
        <f t="shared" si="100"/>
        <v>156.14285714285714</v>
      </c>
      <c r="BI88" s="109">
        <f t="shared" si="101"/>
        <v>10</v>
      </c>
      <c r="BJ88" s="109">
        <f t="shared" si="102"/>
        <v>0</v>
      </c>
      <c r="BK88" s="109">
        <f t="shared" si="103"/>
        <v>-103</v>
      </c>
      <c r="BL88" s="109">
        <f t="shared" si="104"/>
        <v>7570</v>
      </c>
      <c r="BM88" s="109">
        <f t="shared" si="105"/>
        <v>94.171142578125</v>
      </c>
      <c r="BN88" s="117">
        <f t="shared" si="106"/>
        <v>3720.8663572583878</v>
      </c>
      <c r="BO88" s="4" t="s">
        <v>50</v>
      </c>
      <c r="BP88" s="108">
        <f t="shared" si="88"/>
        <v>40098.102534722202</v>
      </c>
      <c r="BQ88" s="109">
        <f>AVERAGE($AP$88:$AP$94)</f>
        <v>59.884428841727122</v>
      </c>
      <c r="BR88" s="109">
        <f>AVERAGE($AQ$88:$AQ$94)</f>
        <v>3778.5404924665177</v>
      </c>
      <c r="BS88" s="109">
        <f>AVERAGE($AR$88:$AR$94)</f>
        <v>335</v>
      </c>
      <c r="BT88" s="109">
        <f>AVERAGE($AS$88:$AS$94)</f>
        <v>-211.25604248046875</v>
      </c>
      <c r="BU88" s="109">
        <f>AVERAGE($AT$88:$AT$94)</f>
        <v>0.8571428571428571</v>
      </c>
      <c r="BV88" s="109">
        <f>AVERAGE($AU$88:$AU$94)</f>
        <v>157.14285714285714</v>
      </c>
      <c r="BW88" s="109">
        <f>AVERAGE($AV$88:$AV$94)</f>
        <v>10</v>
      </c>
      <c r="BX88" s="109">
        <f>AVERAGE($AW$88:$AW$94)</f>
        <v>0</v>
      </c>
      <c r="BY88" s="109">
        <f>AVERAGE($AX$88:$AX$94)</f>
        <v>-103</v>
      </c>
      <c r="BZ88" s="109">
        <f>AVERAGE($AY$88:$AY$94)</f>
        <v>7570</v>
      </c>
      <c r="CA88" s="109">
        <f>AVERAGE($AZ$88:$AZ$94)</f>
        <v>92.456926618303569</v>
      </c>
      <c r="CB88" s="117">
        <f>BU$7+BU$14</f>
        <v>3718.9958825792583</v>
      </c>
      <c r="CC88" s="3" t="s">
        <v>50</v>
      </c>
      <c r="CD88" s="108">
        <f t="shared" si="89"/>
        <v>40098.102534722202</v>
      </c>
      <c r="CE88" s="109"/>
      <c r="CF88" s="109"/>
      <c r="CG88" s="109"/>
      <c r="CH88" s="109"/>
      <c r="CI88" s="109"/>
      <c r="CJ88" s="109"/>
      <c r="CK88" s="109"/>
      <c r="CL88" s="109"/>
      <c r="CM88" s="109"/>
      <c r="CN88" s="109"/>
      <c r="CO88" s="109"/>
      <c r="CP88" s="117"/>
      <c r="CQ88" s="4" t="s">
        <v>50</v>
      </c>
      <c r="CR88" s="108">
        <f t="shared" si="90"/>
        <v>40098.102534722202</v>
      </c>
      <c r="CS88" s="109">
        <f>AVERAGE($AP$88:$AP$105)</f>
        <v>59.887944539388023</v>
      </c>
      <c r="CT88" s="109">
        <f>AVERAGE($AQ$88:$AQ$105)</f>
        <v>3786.5760498046875</v>
      </c>
      <c r="CU88" s="109">
        <f>AVERAGE($AR$88:$AR$105)</f>
        <v>335</v>
      </c>
      <c r="CV88" s="109">
        <f>AVERAGE($AS$88:$AS$105)</f>
        <v>-212.66166432698569</v>
      </c>
      <c r="CW88" s="109">
        <f>AVERAGE($AT$88:$AT$105)</f>
        <v>2</v>
      </c>
      <c r="CX88" s="109">
        <f>AVERAGE($AU$88:$AU$105)</f>
        <v>159</v>
      </c>
      <c r="CY88" s="109">
        <f>AVERAGE($AV$88:$AV$105)</f>
        <v>10</v>
      </c>
      <c r="CZ88" s="109">
        <f>AVERAGE($AW$88:$AW$105)</f>
        <v>0</v>
      </c>
      <c r="DA88" s="109">
        <f>AVERAGE($AX$88:$AX$105)</f>
        <v>-103</v>
      </c>
      <c r="DB88" s="109">
        <f>AVERAGE($AY$88:$AY$105)</f>
        <v>7570</v>
      </c>
      <c r="DC88" s="109">
        <f>AVERAGE($AZ$88:$AZ$105)</f>
        <v>89.644368489583329</v>
      </c>
      <c r="DD88" s="117">
        <f>CW$7+CW$14</f>
        <v>3717.4261328379312</v>
      </c>
      <c r="DE88" s="3" t="s">
        <v>50</v>
      </c>
      <c r="DF88" s="108">
        <f t="shared" si="91"/>
        <v>40098.102534722202</v>
      </c>
      <c r="DG88" s="109"/>
      <c r="DH88" s="109"/>
      <c r="DI88" s="109"/>
      <c r="DJ88" s="109"/>
      <c r="DK88" s="109"/>
      <c r="DL88" s="109"/>
      <c r="DM88" s="109"/>
      <c r="DN88" s="109"/>
      <c r="DO88" s="109"/>
      <c r="DP88" s="109"/>
      <c r="DQ88" s="109"/>
      <c r="DR88" s="117"/>
    </row>
    <row r="89" spans="1:122">
      <c r="A89" s="4" t="s">
        <v>51</v>
      </c>
      <c r="B89" s="5">
        <f t="shared" si="84"/>
        <v>40098.102557870348</v>
      </c>
      <c r="C89">
        <f>LOOKUP(B89,Data!$A$6:$A$1806,Data!B$6:B$1806)</f>
        <v>59.882999420166016</v>
      </c>
      <c r="D89" s="8">
        <f>LOOKUP(B89,Data!$A$6:$A$1806,Data!C$6:C$1806)</f>
        <v>3769.925048828125</v>
      </c>
      <c r="E89" s="8">
        <f>AVERAGE($C$89:$C$105)</f>
        <v>59.888705982881433</v>
      </c>
      <c r="F89" s="8">
        <f>AVERAGE($D$89:$D$105)</f>
        <v>3787.7750028722426</v>
      </c>
      <c r="H89" s="16">
        <f t="shared" si="17"/>
        <v>93.6004638671875</v>
      </c>
      <c r="I89" s="8">
        <f t="shared" si="9"/>
        <v>94.920444892013251</v>
      </c>
      <c r="J89" s="8"/>
      <c r="K89" s="8">
        <f>G$19+G$7</f>
        <v>3756.8895288803997</v>
      </c>
      <c r="L89" s="8">
        <f t="shared" si="81"/>
        <v>0.59345668260887663</v>
      </c>
      <c r="M89" s="8">
        <f t="shared" si="82"/>
        <v>3774.115655723811</v>
      </c>
      <c r="N89" s="8">
        <f>AVERAGE(D$79:D89)</f>
        <v>3726.278742009943</v>
      </c>
      <c r="O89" s="8">
        <f>AVERAGE(M$79:M89)</f>
        <v>3742.5569651824699</v>
      </c>
      <c r="P89" s="8">
        <f t="shared" si="92"/>
        <v>3683.7973555102558</v>
      </c>
      <c r="Q89" s="8">
        <f>AVERAGE(P$79:P89)</f>
        <v>3681.1268004385151</v>
      </c>
      <c r="R89">
        <f t="shared" si="85"/>
        <v>633</v>
      </c>
      <c r="S89" s="9"/>
      <c r="T89" s="8"/>
      <c r="U89" s="9"/>
      <c r="Y89">
        <v>0</v>
      </c>
      <c r="Z89">
        <f t="shared" si="10"/>
        <v>633</v>
      </c>
      <c r="AA89">
        <f t="shared" si="83"/>
        <v>-398.73881606612923</v>
      </c>
      <c r="AB89">
        <f>AVERAGE(AA$89:AA$105)</f>
        <v>-413.86162941661723</v>
      </c>
      <c r="AC89" s="87" t="str">
        <f t="shared" si="18"/>
        <v>T+20 sec</v>
      </c>
      <c r="AD89" s="95">
        <f t="shared" si="93"/>
        <v>59.882286071777344</v>
      </c>
      <c r="AE89" s="96">
        <f t="shared" si="94"/>
        <v>-397.43625489978666</v>
      </c>
      <c r="AF89" s="95">
        <f>AVERAGE($C$88:$C$94)</f>
        <v>59.884428841727122</v>
      </c>
      <c r="AG89" s="96">
        <f t="shared" ref="AG89:AG94" si="107">AVERAGE($AA$88:$AA$94)</f>
        <v>-402.6342524175148</v>
      </c>
      <c r="AH89" s="95">
        <f>AVERAGE($E$89:$E$99)</f>
        <v>59.88870598288144</v>
      </c>
      <c r="AI89" s="96">
        <f>AVERAGE($AA$89:$AA$99)</f>
        <v>-415.1636825285122</v>
      </c>
      <c r="AJ89" s="95">
        <f t="shared" ref="AJ89:AJ105" si="108">AVERAGE($C$88:$C$105)</f>
        <v>59.887944539388023</v>
      </c>
      <c r="AK89" s="96">
        <f t="shared" ref="AK89:AK105" si="109">AVERAGE($AA$88:$AA$105)</f>
        <v>-411.95877773311224</v>
      </c>
      <c r="AL89" s="90">
        <f>AVERAGE($C$89:$C$105)</f>
        <v>59.888705982881433</v>
      </c>
      <c r="AM89" s="91">
        <f>AVERAGE($AA$89:$AA$105)</f>
        <v>-413.86162941661723</v>
      </c>
      <c r="AN89" s="3" t="s">
        <v>51</v>
      </c>
      <c r="AO89" s="5">
        <f t="shared" si="86"/>
        <v>40098.102557870348</v>
      </c>
      <c r="AP89" s="51">
        <f>LOOKUP($AO89,Data!$A$6:$A$1806,Data!$B$6:$B$1806)</f>
        <v>59.882999420166016</v>
      </c>
      <c r="AQ89" s="9">
        <f>LOOKUP($AO89,Data!$A$6:$A$1806,Data!$C$6:$C$1806)</f>
        <v>3769.925048828125</v>
      </c>
      <c r="AR89" s="9">
        <f>LOOKUP($AO89,Data!$A$6:$A$1806,Data!$D$6:$D$1806)</f>
        <v>335</v>
      </c>
      <c r="AS89" s="9">
        <f>IF($AS$1="+",LOOKUP($AO89,Data!$A$6:$A$1806,Data!$E$6:$E$1806)*-1,LOOKUP($AO89,Data!$A$6:$A$1806,Data!$E$6:$E$1806))</f>
        <v>-211.25604248046875</v>
      </c>
      <c r="AT89" s="9">
        <f>LOOKUP($AO89,Data!$A$6:$A$1806,Data!$F$6:$F$1806)</f>
        <v>1</v>
      </c>
      <c r="AU89" s="9">
        <f>LOOKUP($AO89,Data!$A$6:$A$1806,Data!$G$6:$G$1806)</f>
        <v>156.5</v>
      </c>
      <c r="AV89" s="9">
        <f>LOOKUP($AO89,Data!$A$6:$A$1806,Data!$H$6:$H$1806)</f>
        <v>10</v>
      </c>
      <c r="AW89" s="9">
        <f>LOOKUP($AO89,Data!$A$6:$A$1806,Data!$I$6:$I$1806)</f>
        <v>0</v>
      </c>
      <c r="AX89" s="9">
        <f>LOOKUP($AO89,Data!$A$6:$A$1806,Data!$J$6:$J$1806)</f>
        <v>-103</v>
      </c>
      <c r="AY89" s="9">
        <f>LOOKUP($AO89,Data!$A$6:$A$1806,Data!$K$6:$K$1806)</f>
        <v>7570</v>
      </c>
      <c r="AZ89" s="16">
        <f t="shared" si="19"/>
        <v>93.6004638671875</v>
      </c>
      <c r="BA89" s="4" t="s">
        <v>51</v>
      </c>
      <c r="BB89" s="108">
        <f t="shared" si="87"/>
        <v>40098.102557870348</v>
      </c>
      <c r="BC89" s="109">
        <f t="shared" si="95"/>
        <v>59.882286071777344</v>
      </c>
      <c r="BD89" s="109">
        <f t="shared" si="96"/>
        <v>3766.6891043526784</v>
      </c>
      <c r="BE89" s="109">
        <f t="shared" si="97"/>
        <v>335</v>
      </c>
      <c r="BF89" s="109">
        <f t="shared" si="98"/>
        <v>-209.88548932756697</v>
      </c>
      <c r="BG89" s="109">
        <f t="shared" si="99"/>
        <v>0.42857142857142855</v>
      </c>
      <c r="BH89" s="109">
        <f t="shared" si="100"/>
        <v>156.14285714285714</v>
      </c>
      <c r="BI89" s="109">
        <f t="shared" si="101"/>
        <v>10</v>
      </c>
      <c r="BJ89" s="109">
        <f t="shared" si="102"/>
        <v>0</v>
      </c>
      <c r="BK89" s="109">
        <f t="shared" si="103"/>
        <v>-103</v>
      </c>
      <c r="BL89" s="109">
        <f t="shared" si="104"/>
        <v>7570</v>
      </c>
      <c r="BM89" s="109">
        <f t="shared" si="105"/>
        <v>94.171142578125</v>
      </c>
      <c r="BN89" s="117">
        <f t="shared" si="106"/>
        <v>3720.8663572583878</v>
      </c>
      <c r="BO89" s="4" t="s">
        <v>51</v>
      </c>
      <c r="BP89" s="108">
        <f t="shared" si="88"/>
        <v>40098.102557870348</v>
      </c>
      <c r="BQ89" s="109">
        <f t="shared" ref="BQ89:BQ94" si="110">AVERAGE($AP$88:$AP$94)</f>
        <v>59.884428841727122</v>
      </c>
      <c r="BR89" s="109">
        <f t="shared" ref="BR89:BR94" si="111">AVERAGE($AQ$88:$AQ$94)</f>
        <v>3778.5404924665177</v>
      </c>
      <c r="BS89" s="109">
        <f t="shared" ref="BS89:BS94" si="112">AVERAGE($AR$88:$AR$94)</f>
        <v>335</v>
      </c>
      <c r="BT89" s="109">
        <f t="shared" ref="BT89:BT94" si="113">AVERAGE($AS$88:$AS$94)</f>
        <v>-211.25604248046875</v>
      </c>
      <c r="BU89" s="109">
        <f t="shared" ref="BU89:BU94" si="114">AVERAGE($AT$88:$AT$94)</f>
        <v>0.8571428571428571</v>
      </c>
      <c r="BV89" s="109">
        <f t="shared" ref="BV89:BV94" si="115">AVERAGE($AU$88:$AU$94)</f>
        <v>157.14285714285714</v>
      </c>
      <c r="BW89" s="109">
        <f t="shared" ref="BW89:BW94" si="116">AVERAGE($AV$88:$AV$94)</f>
        <v>10</v>
      </c>
      <c r="BX89" s="109">
        <f t="shared" ref="BX89:BX94" si="117">AVERAGE($AW$88:$AW$94)</f>
        <v>0</v>
      </c>
      <c r="BY89" s="109">
        <f t="shared" ref="BY89:BY94" si="118">AVERAGE($AX$88:$AX$94)</f>
        <v>-103</v>
      </c>
      <c r="BZ89" s="109">
        <f t="shared" ref="BZ89:BZ94" si="119">AVERAGE($AY$88:$AY$94)</f>
        <v>7570</v>
      </c>
      <c r="CA89" s="109">
        <f t="shared" ref="CA89:CA94" si="120">AVERAGE($AZ$88:$AZ$94)</f>
        <v>92.456926618303569</v>
      </c>
      <c r="CB89" s="117">
        <f t="shared" ref="CB89:CB94" si="121">BU$7+BU$14</f>
        <v>3718.9958825792583</v>
      </c>
      <c r="CC89" s="4" t="s">
        <v>51</v>
      </c>
      <c r="CD89" s="108">
        <f t="shared" si="89"/>
        <v>40098.102557870348</v>
      </c>
      <c r="CE89" s="109">
        <f>AVERAGE($AP$89:$AP$99)</f>
        <v>59.889182350852273</v>
      </c>
      <c r="CF89" s="109">
        <f>AVERAGE($AQ$89:$AQ$99)</f>
        <v>3783.772128018466</v>
      </c>
      <c r="CG89" s="109">
        <f>AVERAGE($AR$89:$AR$99)</f>
        <v>335</v>
      </c>
      <c r="CH89" s="109">
        <f>AVERAGE($AS$89:$AS$99)</f>
        <v>-212.66088451038706</v>
      </c>
      <c r="CI89" s="109">
        <f>AVERAGE($AT$89:$AT$99)</f>
        <v>1.0909090909090908</v>
      </c>
      <c r="CJ89" s="109">
        <f>AVERAGE($AU$89:$AU$99)</f>
        <v>158.18181818181819</v>
      </c>
      <c r="CK89" s="109">
        <f>AVERAGE($AV$89:$AV$99)</f>
        <v>10</v>
      </c>
      <c r="CL89" s="109">
        <f>AVERAGE($AW$89:$AW$99)</f>
        <v>0</v>
      </c>
      <c r="CM89" s="109">
        <f>AVERAGE($AX$89:$AX$99)</f>
        <v>-103</v>
      </c>
      <c r="CN89" s="109">
        <f>AVERAGE($AY$89:$AY$99)</f>
        <v>7570</v>
      </c>
      <c r="CO89" s="109">
        <f>AVERAGE($AZ$89:$AZ$99)</f>
        <v>88.654119318181813</v>
      </c>
      <c r="CP89" s="117">
        <f>CI$7+CI$14</f>
        <v>3714.5856096094303</v>
      </c>
      <c r="CQ89" s="4" t="s">
        <v>51</v>
      </c>
      <c r="CR89" s="108">
        <f t="shared" si="90"/>
        <v>40098.102557870348</v>
      </c>
      <c r="CS89" s="109">
        <f t="shared" ref="CS89:CS105" si="122">AVERAGE($AP$88:$AP$105)</f>
        <v>59.887944539388023</v>
      </c>
      <c r="CT89" s="109">
        <f t="shared" ref="CT89:CT105" si="123">AVERAGE($AQ$88:$AQ$105)</f>
        <v>3786.5760498046875</v>
      </c>
      <c r="CU89" s="109">
        <f t="shared" ref="CU89:CU105" si="124">AVERAGE($AR$88:$AR$105)</f>
        <v>335</v>
      </c>
      <c r="CV89" s="109">
        <f t="shared" ref="CV89:CV105" si="125">AVERAGE($AS$88:$AS$105)</f>
        <v>-212.66166432698569</v>
      </c>
      <c r="CW89" s="109">
        <f t="shared" ref="CW89:CW105" si="126">AVERAGE($AT$88:$AT$105)</f>
        <v>2</v>
      </c>
      <c r="CX89" s="109">
        <f t="shared" ref="CX89:CX105" si="127">AVERAGE($AU$88:$AU$105)</f>
        <v>159</v>
      </c>
      <c r="CY89" s="109">
        <f t="shared" ref="CY89:CY105" si="128">AVERAGE($AV$88:$AV$105)</f>
        <v>10</v>
      </c>
      <c r="CZ89" s="109">
        <f t="shared" ref="CZ89:CZ105" si="129">AVERAGE($AW$88:$AW$105)</f>
        <v>0</v>
      </c>
      <c r="DA89" s="109">
        <f t="shared" ref="DA89:DA105" si="130">AVERAGE($AX$88:$AX$105)</f>
        <v>-103</v>
      </c>
      <c r="DB89" s="109">
        <f t="shared" ref="DB89:DB105" si="131">AVERAGE($AY$88:$AY$105)</f>
        <v>7570</v>
      </c>
      <c r="DC89" s="109">
        <f t="shared" ref="DC89:DC105" si="132">AVERAGE($AZ$88:$AZ$105)</f>
        <v>89.644368489583329</v>
      </c>
      <c r="DD89" s="117">
        <f t="shared" ref="DD89:DD105" si="133">CW$7+CW$14</f>
        <v>3717.4261328379312</v>
      </c>
      <c r="DE89" s="4" t="s">
        <v>51</v>
      </c>
      <c r="DF89" s="108">
        <f t="shared" si="91"/>
        <v>40098.102557870348</v>
      </c>
      <c r="DG89" s="109">
        <f>AVERAGE($AP$89:$AP$105)</f>
        <v>59.888705982881433</v>
      </c>
      <c r="DH89" s="109">
        <f>AVERAGE($AQ$89:$AQ$105)</f>
        <v>3787.7750028722426</v>
      </c>
      <c r="DI89" s="109">
        <f>AVERAGE($AR$89:$AR$105)</f>
        <v>335</v>
      </c>
      <c r="DJ89" s="109">
        <f>AVERAGE($AS$89:$AS$105)</f>
        <v>-212.74434796501609</v>
      </c>
      <c r="DK89" s="109">
        <f>AVERAGE($AT$89:$AT$105)</f>
        <v>2.1176470588235294</v>
      </c>
      <c r="DL89" s="109">
        <f>AVERAGE($AU$89:$AU$105)</f>
        <v>159.1764705882353</v>
      </c>
      <c r="DM89" s="109">
        <f>AVERAGE($AV$89:$AV$105)</f>
        <v>10</v>
      </c>
      <c r="DN89" s="109">
        <f>AVERAGE($AW$89:$AW$105)</f>
        <v>0</v>
      </c>
      <c r="DO89" s="109">
        <f>AVERAGE($AX$89:$AX$105)</f>
        <v>-103</v>
      </c>
      <c r="DP89" s="109">
        <f>AVERAGE($AY$89:$AY$105)</f>
        <v>7570</v>
      </c>
      <c r="DQ89" s="109">
        <f>AVERAGE($AZ$89:$AZ$105)</f>
        <v>89.035213694852942</v>
      </c>
      <c r="DR89" s="117">
        <f>DK$7+DK$14</f>
        <v>3716.9522677028881</v>
      </c>
    </row>
    <row r="90" spans="1:122">
      <c r="A90" s="4" t="s">
        <v>52</v>
      </c>
      <c r="B90" s="5">
        <f t="shared" si="84"/>
        <v>40098.102581018495</v>
      </c>
      <c r="C90">
        <f>LOOKUP(B90,Data!$A$6:$A$1806,Data!B$6:B$1806)</f>
        <v>59.886001586914063</v>
      </c>
      <c r="D90" s="8">
        <f>LOOKUP(B90,Data!$A$6:$A$1806,Data!C$6:C$1806)</f>
        <v>3780.62060546875</v>
      </c>
      <c r="E90" s="8">
        <f t="shared" ref="E90:E105" si="134">AVERAGE($C$89:$C$105)</f>
        <v>59.888705982881433</v>
      </c>
      <c r="F90" s="8">
        <f t="shared" ref="F90:F105" si="135">AVERAGE($D$89:$D$105)</f>
        <v>3787.7750028722426</v>
      </c>
      <c r="H90" s="16">
        <f t="shared" si="17"/>
        <v>91.19873046875</v>
      </c>
      <c r="I90" s="8">
        <f t="shared" si="9"/>
        <v>93.617844843871111</v>
      </c>
      <c r="J90" s="8"/>
      <c r="K90" s="8">
        <f t="shared" ref="K90:K105" si="136">G$19+G$7</f>
        <v>3756.8895288803997</v>
      </c>
      <c r="L90" s="8">
        <f t="shared" si="81"/>
        <v>0.59345668260887663</v>
      </c>
      <c r="M90" s="8">
        <f t="shared" si="82"/>
        <v>3773.4065123582777</v>
      </c>
      <c r="N90" s="8">
        <f>AVERAGE(D$79:D90)</f>
        <v>3730.8072306315103</v>
      </c>
      <c r="O90" s="8">
        <f>AVERAGE(M$79:M90)</f>
        <v>3745.1277607804536</v>
      </c>
      <c r="P90" s="8">
        <f t="shared" si="92"/>
        <v>3684.3908121928648</v>
      </c>
      <c r="Q90" s="8">
        <f>AVERAGE(P$79:P90)</f>
        <v>3681.4235287798192</v>
      </c>
      <c r="R90">
        <f t="shared" si="85"/>
        <v>633</v>
      </c>
      <c r="S90" s="9"/>
      <c r="T90" s="8"/>
      <c r="U90" s="9"/>
      <c r="Y90">
        <v>0</v>
      </c>
      <c r="Z90">
        <f t="shared" si="10"/>
        <v>633</v>
      </c>
      <c r="AA90">
        <f t="shared" si="83"/>
        <v>-406.42480620155038</v>
      </c>
      <c r="AB90">
        <f t="shared" ref="AB90:AB105" si="137">AVERAGE(AA$89:AA$105)</f>
        <v>-413.86162941661723</v>
      </c>
      <c r="AC90" s="87" t="str">
        <f t="shared" si="18"/>
        <v>T+22 sec</v>
      </c>
      <c r="AD90" s="95">
        <f t="shared" si="93"/>
        <v>59.882286071777344</v>
      </c>
      <c r="AE90" s="96">
        <f t="shared" si="94"/>
        <v>-397.43625489978666</v>
      </c>
      <c r="AF90" s="95">
        <f t="shared" ref="AF90:AF94" si="138">AVERAGE($C$88:$C$94)</f>
        <v>59.884428841727122</v>
      </c>
      <c r="AG90" s="96">
        <f t="shared" si="107"/>
        <v>-402.6342524175148</v>
      </c>
      <c r="AH90" s="95">
        <f t="shared" ref="AH90:AH99" si="139">AVERAGE($E$89:$E$99)</f>
        <v>59.88870598288144</v>
      </c>
      <c r="AI90" s="96">
        <f t="shared" ref="AI90:AI99" si="140">AVERAGE($AA$89:$AA$99)</f>
        <v>-415.1636825285122</v>
      </c>
      <c r="AJ90" s="95">
        <f t="shared" si="108"/>
        <v>59.887944539388023</v>
      </c>
      <c r="AK90" s="96">
        <f t="shared" si="109"/>
        <v>-411.95877773311224</v>
      </c>
      <c r="AL90" s="90">
        <f t="shared" ref="AL90:AL105" si="141">AVERAGE($C$89:$C$105)</f>
        <v>59.888705982881433</v>
      </c>
      <c r="AM90" s="91">
        <f t="shared" ref="AM90:AM105" si="142">AVERAGE($AA$89:$AA$105)</f>
        <v>-413.86162941661723</v>
      </c>
      <c r="AN90" s="3" t="s">
        <v>52</v>
      </c>
      <c r="AO90" s="5">
        <f t="shared" si="86"/>
        <v>40098.102581018495</v>
      </c>
      <c r="AP90" s="51">
        <f>LOOKUP($AO90,Data!$A$6:$A$1806,Data!$B$6:$B$1806)</f>
        <v>59.886001586914063</v>
      </c>
      <c r="AQ90" s="9">
        <f>LOOKUP($AO90,Data!$A$6:$A$1806,Data!$C$6:$C$1806)</f>
        <v>3780.62060546875</v>
      </c>
      <c r="AR90" s="9">
        <f>LOOKUP($AO90,Data!$A$6:$A$1806,Data!$D$6:$D$1806)</f>
        <v>335</v>
      </c>
      <c r="AS90" s="9">
        <f>IF($AS$1="+",LOOKUP($AO90,Data!$A$6:$A$1806,Data!$E$6:$E$1806)*-1,LOOKUP($AO90,Data!$A$6:$A$1806,Data!$E$6:$E$1806))</f>
        <v>-211.25604248046875</v>
      </c>
      <c r="AT90" s="9">
        <f>LOOKUP($AO90,Data!$A$6:$A$1806,Data!$F$6:$F$1806)</f>
        <v>1</v>
      </c>
      <c r="AU90" s="9">
        <f>LOOKUP($AO90,Data!$A$6:$A$1806,Data!$G$6:$G$1806)</f>
        <v>157</v>
      </c>
      <c r="AV90" s="9">
        <f>LOOKUP($AO90,Data!$A$6:$A$1806,Data!$H$6:$H$1806)</f>
        <v>10</v>
      </c>
      <c r="AW90" s="9">
        <f>LOOKUP($AO90,Data!$A$6:$A$1806,Data!$I$6:$I$1806)</f>
        <v>0</v>
      </c>
      <c r="AX90" s="9">
        <f>LOOKUP($AO90,Data!$A$6:$A$1806,Data!$J$6:$J$1806)</f>
        <v>-103</v>
      </c>
      <c r="AY90" s="9">
        <f>LOOKUP($AO90,Data!$A$6:$A$1806,Data!$K$6:$K$1806)</f>
        <v>7570</v>
      </c>
      <c r="AZ90" s="16">
        <f t="shared" si="19"/>
        <v>91.19873046875</v>
      </c>
      <c r="BA90" s="4" t="s">
        <v>52</v>
      </c>
      <c r="BB90" s="108">
        <f t="shared" si="87"/>
        <v>40098.102581018495</v>
      </c>
      <c r="BC90" s="109">
        <f t="shared" si="95"/>
        <v>59.882286071777344</v>
      </c>
      <c r="BD90" s="109">
        <f t="shared" si="96"/>
        <v>3766.6891043526784</v>
      </c>
      <c r="BE90" s="109">
        <f t="shared" si="97"/>
        <v>335</v>
      </c>
      <c r="BF90" s="109">
        <f t="shared" si="98"/>
        <v>-209.88548932756697</v>
      </c>
      <c r="BG90" s="109">
        <f t="shared" si="99"/>
        <v>0.42857142857142855</v>
      </c>
      <c r="BH90" s="109">
        <f t="shared" si="100"/>
        <v>156.14285714285714</v>
      </c>
      <c r="BI90" s="109">
        <f t="shared" si="101"/>
        <v>10</v>
      </c>
      <c r="BJ90" s="109">
        <f t="shared" si="102"/>
        <v>0</v>
      </c>
      <c r="BK90" s="109">
        <f t="shared" si="103"/>
        <v>-103</v>
      </c>
      <c r="BL90" s="109">
        <f t="shared" si="104"/>
        <v>7570</v>
      </c>
      <c r="BM90" s="109">
        <f t="shared" si="105"/>
        <v>94.171142578125</v>
      </c>
      <c r="BN90" s="117">
        <f t="shared" si="106"/>
        <v>3720.8663572583878</v>
      </c>
      <c r="BO90" s="4" t="s">
        <v>52</v>
      </c>
      <c r="BP90" s="108">
        <f t="shared" si="88"/>
        <v>40098.102581018495</v>
      </c>
      <c r="BQ90" s="109">
        <f t="shared" si="110"/>
        <v>59.884428841727122</v>
      </c>
      <c r="BR90" s="109">
        <f t="shared" si="111"/>
        <v>3778.5404924665177</v>
      </c>
      <c r="BS90" s="109">
        <f t="shared" si="112"/>
        <v>335</v>
      </c>
      <c r="BT90" s="109">
        <f t="shared" si="113"/>
        <v>-211.25604248046875</v>
      </c>
      <c r="BU90" s="109">
        <f t="shared" si="114"/>
        <v>0.8571428571428571</v>
      </c>
      <c r="BV90" s="109">
        <f t="shared" si="115"/>
        <v>157.14285714285714</v>
      </c>
      <c r="BW90" s="109">
        <f t="shared" si="116"/>
        <v>10</v>
      </c>
      <c r="BX90" s="109">
        <f t="shared" si="117"/>
        <v>0</v>
      </c>
      <c r="BY90" s="109">
        <f t="shared" si="118"/>
        <v>-103</v>
      </c>
      <c r="BZ90" s="109">
        <f t="shared" si="119"/>
        <v>7570</v>
      </c>
      <c r="CA90" s="109">
        <f t="shared" si="120"/>
        <v>92.456926618303569</v>
      </c>
      <c r="CB90" s="117">
        <f t="shared" si="121"/>
        <v>3718.9958825792583</v>
      </c>
      <c r="CC90" s="4" t="s">
        <v>52</v>
      </c>
      <c r="CD90" s="108">
        <f t="shared" si="89"/>
        <v>40098.102581018495</v>
      </c>
      <c r="CE90" s="109">
        <f t="shared" ref="CE90:CE99" si="143">AVERAGE($AP$89:$AP$99)</f>
        <v>59.889182350852273</v>
      </c>
      <c r="CF90" s="109">
        <f t="shared" ref="CF90:CF99" si="144">AVERAGE($AQ$89:$AQ$99)</f>
        <v>3783.772128018466</v>
      </c>
      <c r="CG90" s="109">
        <f t="shared" ref="CG90:CG99" si="145">AVERAGE($AR$89:$AR$99)</f>
        <v>335</v>
      </c>
      <c r="CH90" s="109">
        <f t="shared" ref="CH90:CH99" si="146">AVERAGE($AS$89:$AS$99)</f>
        <v>-212.66088451038706</v>
      </c>
      <c r="CI90" s="109">
        <f t="shared" ref="CI90:CI99" si="147">AVERAGE($AT$89:$AT$99)</f>
        <v>1.0909090909090908</v>
      </c>
      <c r="CJ90" s="109">
        <f t="shared" ref="CJ90:CJ99" si="148">AVERAGE($AU$89:$AU$99)</f>
        <v>158.18181818181819</v>
      </c>
      <c r="CK90" s="109">
        <f t="shared" ref="CK90:CK99" si="149">AVERAGE($AV$89:$AV$99)</f>
        <v>10</v>
      </c>
      <c r="CL90" s="109">
        <f t="shared" ref="CL90:CL99" si="150">AVERAGE($AW$89:$AW$99)</f>
        <v>0</v>
      </c>
      <c r="CM90" s="109">
        <f t="shared" ref="CM90:CM99" si="151">AVERAGE($AX$89:$AX$99)</f>
        <v>-103</v>
      </c>
      <c r="CN90" s="109">
        <f t="shared" ref="CN90:CN99" si="152">AVERAGE($AY$89:$AY$99)</f>
        <v>7570</v>
      </c>
      <c r="CO90" s="109">
        <f t="shared" ref="CO90:CO99" si="153">AVERAGE($AZ$89:$AZ$99)</f>
        <v>88.654119318181813</v>
      </c>
      <c r="CP90" s="117">
        <f t="shared" ref="CP90:CP99" si="154">CI$7+CI$14</f>
        <v>3714.5856096094303</v>
      </c>
      <c r="CQ90" s="4" t="s">
        <v>52</v>
      </c>
      <c r="CR90" s="108">
        <f t="shared" si="90"/>
        <v>40098.102581018495</v>
      </c>
      <c r="CS90" s="109">
        <f t="shared" si="122"/>
        <v>59.887944539388023</v>
      </c>
      <c r="CT90" s="109">
        <f t="shared" si="123"/>
        <v>3786.5760498046875</v>
      </c>
      <c r="CU90" s="109">
        <f t="shared" si="124"/>
        <v>335</v>
      </c>
      <c r="CV90" s="109">
        <f t="shared" si="125"/>
        <v>-212.66166432698569</v>
      </c>
      <c r="CW90" s="109">
        <f t="shared" si="126"/>
        <v>2</v>
      </c>
      <c r="CX90" s="109">
        <f t="shared" si="127"/>
        <v>159</v>
      </c>
      <c r="CY90" s="109">
        <f t="shared" si="128"/>
        <v>10</v>
      </c>
      <c r="CZ90" s="109">
        <f t="shared" si="129"/>
        <v>0</v>
      </c>
      <c r="DA90" s="109">
        <f t="shared" si="130"/>
        <v>-103</v>
      </c>
      <c r="DB90" s="109">
        <f t="shared" si="131"/>
        <v>7570</v>
      </c>
      <c r="DC90" s="109">
        <f t="shared" si="132"/>
        <v>89.644368489583329</v>
      </c>
      <c r="DD90" s="117">
        <f t="shared" si="133"/>
        <v>3717.4261328379312</v>
      </c>
      <c r="DE90" s="4" t="s">
        <v>52</v>
      </c>
      <c r="DF90" s="108">
        <f t="shared" si="91"/>
        <v>40098.102581018495</v>
      </c>
      <c r="DG90" s="109">
        <f t="shared" ref="DG90:DG105" si="155">AVERAGE($AP$89:$AP$105)</f>
        <v>59.888705982881433</v>
      </c>
      <c r="DH90" s="109">
        <f t="shared" ref="DH90:DH105" si="156">AVERAGE($AQ$89:$AQ$105)</f>
        <v>3787.7750028722426</v>
      </c>
      <c r="DI90" s="109">
        <f t="shared" ref="DI90:DI105" si="157">AVERAGE($AR$89:$AR$105)</f>
        <v>335</v>
      </c>
      <c r="DJ90" s="109">
        <f t="shared" ref="DJ90:DJ105" si="158">AVERAGE($AS$89:$AS$105)</f>
        <v>-212.74434796501609</v>
      </c>
      <c r="DK90" s="109">
        <f t="shared" ref="DK90:DK105" si="159">AVERAGE($AT$89:$AT$105)</f>
        <v>2.1176470588235294</v>
      </c>
      <c r="DL90" s="109">
        <f t="shared" ref="DL90:DL105" si="160">AVERAGE($AU$89:$AU$105)</f>
        <v>159.1764705882353</v>
      </c>
      <c r="DM90" s="109">
        <f t="shared" ref="DM90:DM105" si="161">AVERAGE($AV$89:$AV$105)</f>
        <v>10</v>
      </c>
      <c r="DN90" s="109">
        <f t="shared" ref="DN90:DN105" si="162">AVERAGE($AW$89:$AW$105)</f>
        <v>0</v>
      </c>
      <c r="DO90" s="109">
        <f t="shared" ref="DO90:DO105" si="163">AVERAGE($AX$89:$AX$105)</f>
        <v>-103</v>
      </c>
      <c r="DP90" s="109">
        <f t="shared" ref="DP90:DP105" si="164">AVERAGE($AY$89:$AY$105)</f>
        <v>7570</v>
      </c>
      <c r="DQ90" s="109">
        <f t="shared" ref="DQ90:DQ105" si="165">AVERAGE($AZ$89:$AZ$105)</f>
        <v>89.035213694852942</v>
      </c>
      <c r="DR90" s="117">
        <f t="shared" ref="DR90:DR105" si="166">DK$7+DK$14</f>
        <v>3716.9522677028881</v>
      </c>
    </row>
    <row r="91" spans="1:122">
      <c r="A91" s="4" t="s">
        <v>53</v>
      </c>
      <c r="B91" s="5">
        <f t="shared" si="84"/>
        <v>40098.102604166641</v>
      </c>
      <c r="C91">
        <f>LOOKUP(B91,Data!$A$6:$A$1806,Data!B$6:B$1806)</f>
        <v>59.886001586914063</v>
      </c>
      <c r="D91" s="8">
        <f>LOOKUP(B91,Data!$A$6:$A$1806,Data!C$6:C$1806)</f>
        <v>3780.62060546875</v>
      </c>
      <c r="E91" s="8">
        <f t="shared" si="134"/>
        <v>59.888705982881433</v>
      </c>
      <c r="F91" s="8">
        <f t="shared" si="135"/>
        <v>3787.7750028722426</v>
      </c>
      <c r="H91" s="16">
        <f t="shared" si="17"/>
        <v>91.19873046875</v>
      </c>
      <c r="I91" s="8">
        <f t="shared" si="9"/>
        <v>92.771154812578715</v>
      </c>
      <c r="J91" s="8"/>
      <c r="K91" s="8">
        <f t="shared" si="136"/>
        <v>3756.8895288803997</v>
      </c>
      <c r="L91" s="8">
        <f t="shared" si="81"/>
        <v>0.59345668260887663</v>
      </c>
      <c r="M91" s="8">
        <f t="shared" si="82"/>
        <v>3773.1532790095944</v>
      </c>
      <c r="N91" s="8">
        <f>AVERAGE(D$79:D91)</f>
        <v>3734.6390286959136</v>
      </c>
      <c r="O91" s="8">
        <f>AVERAGE(M$79:M91)</f>
        <v>3747.2835698750032</v>
      </c>
      <c r="P91" s="8">
        <f t="shared" si="92"/>
        <v>3684.9842688754738</v>
      </c>
      <c r="Q91" s="8">
        <f>AVERAGE(P$79:P91)</f>
        <v>3681.7202571211237</v>
      </c>
      <c r="R91">
        <f t="shared" si="85"/>
        <v>633</v>
      </c>
      <c r="S91" s="9"/>
      <c r="T91" s="8"/>
      <c r="U91" s="9"/>
      <c r="Y91">
        <v>0</v>
      </c>
      <c r="Z91">
        <f t="shared" si="10"/>
        <v>633</v>
      </c>
      <c r="AA91">
        <f t="shared" si="83"/>
        <v>-406.42480620155038</v>
      </c>
      <c r="AB91">
        <f t="shared" si="137"/>
        <v>-413.86162941661723</v>
      </c>
      <c r="AC91" s="87" t="str">
        <f t="shared" si="18"/>
        <v>T+24 sec</v>
      </c>
      <c r="AD91" s="95">
        <f t="shared" si="93"/>
        <v>59.882286071777344</v>
      </c>
      <c r="AE91" s="96">
        <f t="shared" si="94"/>
        <v>-397.43625489978666</v>
      </c>
      <c r="AF91" s="95">
        <f t="shared" si="138"/>
        <v>59.884428841727122</v>
      </c>
      <c r="AG91" s="96">
        <f t="shared" si="107"/>
        <v>-402.6342524175148</v>
      </c>
      <c r="AH91" s="95">
        <f t="shared" si="139"/>
        <v>59.88870598288144</v>
      </c>
      <c r="AI91" s="96">
        <f t="shared" si="140"/>
        <v>-415.1636825285122</v>
      </c>
      <c r="AJ91" s="95">
        <f t="shared" si="108"/>
        <v>59.887944539388023</v>
      </c>
      <c r="AK91" s="96">
        <f t="shared" si="109"/>
        <v>-411.95877773311224</v>
      </c>
      <c r="AL91" s="90">
        <f t="shared" si="141"/>
        <v>59.888705982881433</v>
      </c>
      <c r="AM91" s="91">
        <f t="shared" si="142"/>
        <v>-413.86162941661723</v>
      </c>
      <c r="AN91" s="3" t="s">
        <v>53</v>
      </c>
      <c r="AO91" s="5">
        <f t="shared" si="86"/>
        <v>40098.102604166641</v>
      </c>
      <c r="AP91" s="51">
        <f>LOOKUP($AO91,Data!$A$6:$A$1806,Data!$B$6:$B$1806)</f>
        <v>59.886001586914063</v>
      </c>
      <c r="AQ91" s="9">
        <f>LOOKUP($AO91,Data!$A$6:$A$1806,Data!$C$6:$C$1806)</f>
        <v>3780.62060546875</v>
      </c>
      <c r="AR91" s="9">
        <f>LOOKUP($AO91,Data!$A$6:$A$1806,Data!$D$6:$D$1806)</f>
        <v>335</v>
      </c>
      <c r="AS91" s="9">
        <f>IF($AS$1="+",LOOKUP($AO91,Data!$A$6:$A$1806,Data!$E$6:$E$1806)*-1,LOOKUP($AO91,Data!$A$6:$A$1806,Data!$E$6:$E$1806))</f>
        <v>-211.25604248046875</v>
      </c>
      <c r="AT91" s="9">
        <f>LOOKUP($AO91,Data!$A$6:$A$1806,Data!$F$6:$F$1806)</f>
        <v>1</v>
      </c>
      <c r="AU91" s="9">
        <f>LOOKUP($AO91,Data!$A$6:$A$1806,Data!$G$6:$G$1806)</f>
        <v>157</v>
      </c>
      <c r="AV91" s="9">
        <f>LOOKUP($AO91,Data!$A$6:$A$1806,Data!$H$6:$H$1806)</f>
        <v>10</v>
      </c>
      <c r="AW91" s="9">
        <f>LOOKUP($AO91,Data!$A$6:$A$1806,Data!$I$6:$I$1806)</f>
        <v>0</v>
      </c>
      <c r="AX91" s="9">
        <f>LOOKUP($AO91,Data!$A$6:$A$1806,Data!$J$6:$J$1806)</f>
        <v>-103</v>
      </c>
      <c r="AY91" s="9">
        <f>LOOKUP($AO91,Data!$A$6:$A$1806,Data!$K$6:$K$1806)</f>
        <v>7570</v>
      </c>
      <c r="AZ91" s="16">
        <f t="shared" si="19"/>
        <v>91.19873046875</v>
      </c>
      <c r="BA91" s="4" t="s">
        <v>53</v>
      </c>
      <c r="BB91" s="108">
        <f t="shared" si="87"/>
        <v>40098.102604166641</v>
      </c>
      <c r="BC91" s="109">
        <f t="shared" si="95"/>
        <v>59.882286071777344</v>
      </c>
      <c r="BD91" s="109">
        <f t="shared" si="96"/>
        <v>3766.6891043526784</v>
      </c>
      <c r="BE91" s="109">
        <f t="shared" si="97"/>
        <v>335</v>
      </c>
      <c r="BF91" s="109">
        <f t="shared" si="98"/>
        <v>-209.88548932756697</v>
      </c>
      <c r="BG91" s="109">
        <f t="shared" si="99"/>
        <v>0.42857142857142855</v>
      </c>
      <c r="BH91" s="109">
        <f t="shared" si="100"/>
        <v>156.14285714285714</v>
      </c>
      <c r="BI91" s="109">
        <f t="shared" si="101"/>
        <v>10</v>
      </c>
      <c r="BJ91" s="109">
        <f t="shared" si="102"/>
        <v>0</v>
      </c>
      <c r="BK91" s="109">
        <f t="shared" si="103"/>
        <v>-103</v>
      </c>
      <c r="BL91" s="109">
        <f t="shared" si="104"/>
        <v>7570</v>
      </c>
      <c r="BM91" s="109">
        <f t="shared" si="105"/>
        <v>94.171142578125</v>
      </c>
      <c r="BN91" s="117">
        <f t="shared" si="106"/>
        <v>3720.8663572583878</v>
      </c>
      <c r="BO91" s="4" t="s">
        <v>53</v>
      </c>
      <c r="BP91" s="108">
        <f t="shared" si="88"/>
        <v>40098.102604166641</v>
      </c>
      <c r="BQ91" s="109">
        <f t="shared" si="110"/>
        <v>59.884428841727122</v>
      </c>
      <c r="BR91" s="109">
        <f t="shared" si="111"/>
        <v>3778.5404924665177</v>
      </c>
      <c r="BS91" s="109">
        <f t="shared" si="112"/>
        <v>335</v>
      </c>
      <c r="BT91" s="109">
        <f t="shared" si="113"/>
        <v>-211.25604248046875</v>
      </c>
      <c r="BU91" s="109">
        <f t="shared" si="114"/>
        <v>0.8571428571428571</v>
      </c>
      <c r="BV91" s="109">
        <f t="shared" si="115"/>
        <v>157.14285714285714</v>
      </c>
      <c r="BW91" s="109">
        <f t="shared" si="116"/>
        <v>10</v>
      </c>
      <c r="BX91" s="109">
        <f t="shared" si="117"/>
        <v>0</v>
      </c>
      <c r="BY91" s="109">
        <f t="shared" si="118"/>
        <v>-103</v>
      </c>
      <c r="BZ91" s="109">
        <f t="shared" si="119"/>
        <v>7570</v>
      </c>
      <c r="CA91" s="109">
        <f t="shared" si="120"/>
        <v>92.456926618303569</v>
      </c>
      <c r="CB91" s="117">
        <f t="shared" si="121"/>
        <v>3718.9958825792583</v>
      </c>
      <c r="CC91" s="4" t="s">
        <v>53</v>
      </c>
      <c r="CD91" s="108">
        <f t="shared" si="89"/>
        <v>40098.102604166641</v>
      </c>
      <c r="CE91" s="109">
        <f t="shared" si="143"/>
        <v>59.889182350852273</v>
      </c>
      <c r="CF91" s="109">
        <f t="shared" si="144"/>
        <v>3783.772128018466</v>
      </c>
      <c r="CG91" s="109">
        <f t="shared" si="145"/>
        <v>335</v>
      </c>
      <c r="CH91" s="109">
        <f t="shared" si="146"/>
        <v>-212.66088451038706</v>
      </c>
      <c r="CI91" s="109">
        <f t="shared" si="147"/>
        <v>1.0909090909090908</v>
      </c>
      <c r="CJ91" s="109">
        <f t="shared" si="148"/>
        <v>158.18181818181819</v>
      </c>
      <c r="CK91" s="109">
        <f t="shared" si="149"/>
        <v>10</v>
      </c>
      <c r="CL91" s="109">
        <f t="shared" si="150"/>
        <v>0</v>
      </c>
      <c r="CM91" s="109">
        <f t="shared" si="151"/>
        <v>-103</v>
      </c>
      <c r="CN91" s="109">
        <f t="shared" si="152"/>
        <v>7570</v>
      </c>
      <c r="CO91" s="109">
        <f t="shared" si="153"/>
        <v>88.654119318181813</v>
      </c>
      <c r="CP91" s="117">
        <f t="shared" si="154"/>
        <v>3714.5856096094303</v>
      </c>
      <c r="CQ91" s="4" t="s">
        <v>53</v>
      </c>
      <c r="CR91" s="108">
        <f t="shared" si="90"/>
        <v>40098.102604166641</v>
      </c>
      <c r="CS91" s="109">
        <f t="shared" si="122"/>
        <v>59.887944539388023</v>
      </c>
      <c r="CT91" s="109">
        <f t="shared" si="123"/>
        <v>3786.5760498046875</v>
      </c>
      <c r="CU91" s="109">
        <f t="shared" si="124"/>
        <v>335</v>
      </c>
      <c r="CV91" s="109">
        <f t="shared" si="125"/>
        <v>-212.66166432698569</v>
      </c>
      <c r="CW91" s="109">
        <f t="shared" si="126"/>
        <v>2</v>
      </c>
      <c r="CX91" s="109">
        <f t="shared" si="127"/>
        <v>159</v>
      </c>
      <c r="CY91" s="109">
        <f t="shared" si="128"/>
        <v>10</v>
      </c>
      <c r="CZ91" s="109">
        <f t="shared" si="129"/>
        <v>0</v>
      </c>
      <c r="DA91" s="109">
        <f t="shared" si="130"/>
        <v>-103</v>
      </c>
      <c r="DB91" s="109">
        <f t="shared" si="131"/>
        <v>7570</v>
      </c>
      <c r="DC91" s="109">
        <f t="shared" si="132"/>
        <v>89.644368489583329</v>
      </c>
      <c r="DD91" s="117">
        <f t="shared" si="133"/>
        <v>3717.4261328379312</v>
      </c>
      <c r="DE91" s="4" t="s">
        <v>53</v>
      </c>
      <c r="DF91" s="108">
        <f t="shared" si="91"/>
        <v>40098.102604166641</v>
      </c>
      <c r="DG91" s="109">
        <f t="shared" si="155"/>
        <v>59.888705982881433</v>
      </c>
      <c r="DH91" s="109">
        <f t="shared" si="156"/>
        <v>3787.7750028722426</v>
      </c>
      <c r="DI91" s="109">
        <f t="shared" si="157"/>
        <v>335</v>
      </c>
      <c r="DJ91" s="109">
        <f t="shared" si="158"/>
        <v>-212.74434796501609</v>
      </c>
      <c r="DK91" s="109">
        <f t="shared" si="159"/>
        <v>2.1176470588235294</v>
      </c>
      <c r="DL91" s="109">
        <f t="shared" si="160"/>
        <v>159.1764705882353</v>
      </c>
      <c r="DM91" s="109">
        <f t="shared" si="161"/>
        <v>10</v>
      </c>
      <c r="DN91" s="109">
        <f t="shared" si="162"/>
        <v>0</v>
      </c>
      <c r="DO91" s="109">
        <f t="shared" si="163"/>
        <v>-103</v>
      </c>
      <c r="DP91" s="109">
        <f t="shared" si="164"/>
        <v>7570</v>
      </c>
      <c r="DQ91" s="109">
        <f t="shared" si="165"/>
        <v>89.035213694852942</v>
      </c>
      <c r="DR91" s="117">
        <f t="shared" si="166"/>
        <v>3716.9522677028881</v>
      </c>
    </row>
    <row r="92" spans="1:122">
      <c r="A92" s="4" t="s">
        <v>54</v>
      </c>
      <c r="B92" s="5">
        <f t="shared" si="84"/>
        <v>40098.102627314787</v>
      </c>
      <c r="C92">
        <f>LOOKUP(B92,Data!$A$6:$A$1806,Data!B$6:B$1806)</f>
        <v>59.884998321533203</v>
      </c>
      <c r="D92" s="8">
        <f>LOOKUP(B92,Data!$A$6:$A$1806,Data!C$6:C$1806)</f>
        <v>3782.49951171875</v>
      </c>
      <c r="E92" s="8">
        <f t="shared" si="134"/>
        <v>59.888705982881433</v>
      </c>
      <c r="F92" s="8">
        <f t="shared" si="135"/>
        <v>3787.7750028722426</v>
      </c>
      <c r="H92" s="16">
        <f t="shared" si="17"/>
        <v>92.0013427734375</v>
      </c>
      <c r="I92" s="8">
        <f t="shared" si="9"/>
        <v>92.501720598879288</v>
      </c>
      <c r="J92" s="8"/>
      <c r="K92" s="8">
        <f t="shared" si="136"/>
        <v>3756.8895288803997</v>
      </c>
      <c r="L92" s="8">
        <f t="shared" si="81"/>
        <v>0.59345668260887663</v>
      </c>
      <c r="M92" s="8">
        <f t="shared" si="82"/>
        <v>3773.4773014785042</v>
      </c>
      <c r="N92" s="8">
        <f>AVERAGE(D$79:D92)</f>
        <v>3738.0576346261159</v>
      </c>
      <c r="O92" s="8">
        <f>AVERAGE(M$79:M92)</f>
        <v>3749.1545507038245</v>
      </c>
      <c r="P92" s="8">
        <f t="shared" si="92"/>
        <v>3685.5777255580829</v>
      </c>
      <c r="Q92" s="8">
        <f>AVERAGE(P$79:P92)</f>
        <v>3682.0169854624282</v>
      </c>
      <c r="R92">
        <f t="shared" si="85"/>
        <v>633</v>
      </c>
      <c r="S92" s="9"/>
      <c r="T92" s="8"/>
      <c r="U92" s="9"/>
      <c r="Y92">
        <v>0</v>
      </c>
      <c r="Z92">
        <f t="shared" si="10"/>
        <v>633</v>
      </c>
      <c r="AA92">
        <f t="shared" si="83"/>
        <v>-403.82354501539248</v>
      </c>
      <c r="AB92">
        <f t="shared" si="137"/>
        <v>-413.86162941661723</v>
      </c>
      <c r="AC92" s="87" t="str">
        <f t="shared" si="18"/>
        <v>T+26 sec</v>
      </c>
      <c r="AD92" s="95"/>
      <c r="AE92" s="100"/>
      <c r="AF92" s="95">
        <f t="shared" si="138"/>
        <v>59.884428841727122</v>
      </c>
      <c r="AG92" s="100">
        <f t="shared" si="107"/>
        <v>-402.6342524175148</v>
      </c>
      <c r="AH92" s="95">
        <f t="shared" si="139"/>
        <v>59.88870598288144</v>
      </c>
      <c r="AI92" s="100">
        <f t="shared" si="140"/>
        <v>-415.1636825285122</v>
      </c>
      <c r="AJ92" s="95">
        <f t="shared" si="108"/>
        <v>59.887944539388023</v>
      </c>
      <c r="AK92" s="100">
        <f t="shared" si="109"/>
        <v>-411.95877773311224</v>
      </c>
      <c r="AL92" s="90">
        <f t="shared" si="141"/>
        <v>59.888705982881433</v>
      </c>
      <c r="AM92" s="91">
        <f t="shared" si="142"/>
        <v>-413.86162941661723</v>
      </c>
      <c r="AN92" s="3" t="s">
        <v>54</v>
      </c>
      <c r="AO92" s="5">
        <f t="shared" si="86"/>
        <v>40098.102627314787</v>
      </c>
      <c r="AP92" s="51">
        <f>LOOKUP($AO92,Data!$A$6:$A$1806,Data!$B$6:$B$1806)</f>
        <v>59.884998321533203</v>
      </c>
      <c r="AQ92" s="9">
        <f>LOOKUP($AO92,Data!$A$6:$A$1806,Data!$C$6:$C$1806)</f>
        <v>3782.49951171875</v>
      </c>
      <c r="AR92" s="9">
        <f>LOOKUP($AO92,Data!$A$6:$A$1806,Data!$D$6:$D$1806)</f>
        <v>335</v>
      </c>
      <c r="AS92" s="9">
        <f>IF($AS$1="+",LOOKUP($AO92,Data!$A$6:$A$1806,Data!$E$6:$E$1806)*-1,LOOKUP($AO92,Data!$A$6:$A$1806,Data!$E$6:$E$1806))</f>
        <v>-211.25604248046875</v>
      </c>
      <c r="AT92" s="9">
        <f>LOOKUP($AO92,Data!$A$6:$A$1806,Data!$F$6:$F$1806)</f>
        <v>1</v>
      </c>
      <c r="AU92" s="9">
        <f>LOOKUP($AO92,Data!$A$6:$A$1806,Data!$G$6:$G$1806)</f>
        <v>157.5</v>
      </c>
      <c r="AV92" s="9">
        <f>LOOKUP($AO92,Data!$A$6:$A$1806,Data!$H$6:$H$1806)</f>
        <v>10</v>
      </c>
      <c r="AW92" s="9">
        <f>LOOKUP($AO92,Data!$A$6:$A$1806,Data!$I$6:$I$1806)</f>
        <v>0</v>
      </c>
      <c r="AX92" s="9">
        <f>LOOKUP($AO92,Data!$A$6:$A$1806,Data!$J$6:$J$1806)</f>
        <v>-103</v>
      </c>
      <c r="AY92" s="9">
        <f>LOOKUP($AO92,Data!$A$6:$A$1806,Data!$K$6:$K$1806)</f>
        <v>7570</v>
      </c>
      <c r="AZ92" s="16">
        <f t="shared" si="19"/>
        <v>92.0013427734375</v>
      </c>
      <c r="BA92" s="3" t="s">
        <v>54</v>
      </c>
      <c r="BB92" s="108">
        <f t="shared" si="87"/>
        <v>40098.102627314787</v>
      </c>
      <c r="BC92" s="14"/>
      <c r="BD92" s="14"/>
      <c r="BE92" s="14"/>
      <c r="BF92" s="14"/>
      <c r="BG92" s="14"/>
      <c r="BH92" s="14"/>
      <c r="BI92" s="14"/>
      <c r="BJ92" s="14"/>
      <c r="BK92" s="14"/>
      <c r="BL92" s="14"/>
      <c r="BM92" s="14"/>
      <c r="BN92" s="89"/>
      <c r="BO92" s="4" t="s">
        <v>54</v>
      </c>
      <c r="BP92" s="108">
        <f t="shared" si="88"/>
        <v>40098.102627314787</v>
      </c>
      <c r="BQ92" s="109">
        <f t="shared" si="110"/>
        <v>59.884428841727122</v>
      </c>
      <c r="BR92" s="109">
        <f t="shared" si="111"/>
        <v>3778.5404924665177</v>
      </c>
      <c r="BS92" s="109">
        <f t="shared" si="112"/>
        <v>335</v>
      </c>
      <c r="BT92" s="109">
        <f t="shared" si="113"/>
        <v>-211.25604248046875</v>
      </c>
      <c r="BU92" s="109">
        <f t="shared" si="114"/>
        <v>0.8571428571428571</v>
      </c>
      <c r="BV92" s="109">
        <f t="shared" si="115"/>
        <v>157.14285714285714</v>
      </c>
      <c r="BW92" s="109">
        <f t="shared" si="116"/>
        <v>10</v>
      </c>
      <c r="BX92" s="109">
        <f t="shared" si="117"/>
        <v>0</v>
      </c>
      <c r="BY92" s="109">
        <f t="shared" si="118"/>
        <v>-103</v>
      </c>
      <c r="BZ92" s="109">
        <f t="shared" si="119"/>
        <v>7570</v>
      </c>
      <c r="CA92" s="109">
        <f t="shared" si="120"/>
        <v>92.456926618303569</v>
      </c>
      <c r="CB92" s="117">
        <f t="shared" si="121"/>
        <v>3718.9958825792583</v>
      </c>
      <c r="CC92" s="4" t="s">
        <v>54</v>
      </c>
      <c r="CD92" s="108">
        <f t="shared" si="89"/>
        <v>40098.102627314787</v>
      </c>
      <c r="CE92" s="109">
        <f t="shared" si="143"/>
        <v>59.889182350852273</v>
      </c>
      <c r="CF92" s="109">
        <f t="shared" si="144"/>
        <v>3783.772128018466</v>
      </c>
      <c r="CG92" s="109">
        <f t="shared" si="145"/>
        <v>335</v>
      </c>
      <c r="CH92" s="109">
        <f t="shared" si="146"/>
        <v>-212.66088451038706</v>
      </c>
      <c r="CI92" s="109">
        <f t="shared" si="147"/>
        <v>1.0909090909090908</v>
      </c>
      <c r="CJ92" s="109">
        <f t="shared" si="148"/>
        <v>158.18181818181819</v>
      </c>
      <c r="CK92" s="109">
        <f t="shared" si="149"/>
        <v>10</v>
      </c>
      <c r="CL92" s="109">
        <f t="shared" si="150"/>
        <v>0</v>
      </c>
      <c r="CM92" s="109">
        <f t="shared" si="151"/>
        <v>-103</v>
      </c>
      <c r="CN92" s="109">
        <f t="shared" si="152"/>
        <v>7570</v>
      </c>
      <c r="CO92" s="109">
        <f t="shared" si="153"/>
        <v>88.654119318181813</v>
      </c>
      <c r="CP92" s="117">
        <f t="shared" si="154"/>
        <v>3714.5856096094303</v>
      </c>
      <c r="CQ92" s="4" t="s">
        <v>54</v>
      </c>
      <c r="CR92" s="108">
        <f t="shared" si="90"/>
        <v>40098.102627314787</v>
      </c>
      <c r="CS92" s="109">
        <f t="shared" si="122"/>
        <v>59.887944539388023</v>
      </c>
      <c r="CT92" s="109">
        <f t="shared" si="123"/>
        <v>3786.5760498046875</v>
      </c>
      <c r="CU92" s="109">
        <f t="shared" si="124"/>
        <v>335</v>
      </c>
      <c r="CV92" s="109">
        <f t="shared" si="125"/>
        <v>-212.66166432698569</v>
      </c>
      <c r="CW92" s="109">
        <f t="shared" si="126"/>
        <v>2</v>
      </c>
      <c r="CX92" s="109">
        <f t="shared" si="127"/>
        <v>159</v>
      </c>
      <c r="CY92" s="109">
        <f t="shared" si="128"/>
        <v>10</v>
      </c>
      <c r="CZ92" s="109">
        <f t="shared" si="129"/>
        <v>0</v>
      </c>
      <c r="DA92" s="109">
        <f t="shared" si="130"/>
        <v>-103</v>
      </c>
      <c r="DB92" s="109">
        <f t="shared" si="131"/>
        <v>7570</v>
      </c>
      <c r="DC92" s="109">
        <f t="shared" si="132"/>
        <v>89.644368489583329</v>
      </c>
      <c r="DD92" s="117">
        <f t="shared" si="133"/>
        <v>3717.4261328379312</v>
      </c>
      <c r="DE92" s="4" t="s">
        <v>54</v>
      </c>
      <c r="DF92" s="108">
        <f t="shared" si="91"/>
        <v>40098.102627314787</v>
      </c>
      <c r="DG92" s="109">
        <f t="shared" si="155"/>
        <v>59.888705982881433</v>
      </c>
      <c r="DH92" s="109">
        <f t="shared" si="156"/>
        <v>3787.7750028722426</v>
      </c>
      <c r="DI92" s="109">
        <f t="shared" si="157"/>
        <v>335</v>
      </c>
      <c r="DJ92" s="109">
        <f t="shared" si="158"/>
        <v>-212.74434796501609</v>
      </c>
      <c r="DK92" s="109">
        <f t="shared" si="159"/>
        <v>2.1176470588235294</v>
      </c>
      <c r="DL92" s="109">
        <f t="shared" si="160"/>
        <v>159.1764705882353</v>
      </c>
      <c r="DM92" s="109">
        <f t="shared" si="161"/>
        <v>10</v>
      </c>
      <c r="DN92" s="109">
        <f t="shared" si="162"/>
        <v>0</v>
      </c>
      <c r="DO92" s="109">
        <f t="shared" si="163"/>
        <v>-103</v>
      </c>
      <c r="DP92" s="109">
        <f t="shared" si="164"/>
        <v>7570</v>
      </c>
      <c r="DQ92" s="109">
        <f t="shared" si="165"/>
        <v>89.035213694852942</v>
      </c>
      <c r="DR92" s="117">
        <f t="shared" si="166"/>
        <v>3716.9522677028881</v>
      </c>
    </row>
    <row r="93" spans="1:122">
      <c r="A93" s="4" t="s">
        <v>55</v>
      </c>
      <c r="B93" s="5">
        <f t="shared" si="84"/>
        <v>40098.102650462934</v>
      </c>
      <c r="C93">
        <f>LOOKUP(B93,Data!$A$6:$A$1806,Data!B$6:B$1806)</f>
        <v>59.88800048828125</v>
      </c>
      <c r="D93" s="8">
        <f>LOOKUP(B93,Data!$A$6:$A$1806,Data!C$6:C$1806)</f>
        <v>3784.9619140625</v>
      </c>
      <c r="E93" s="8">
        <f t="shared" si="134"/>
        <v>59.888705982881433</v>
      </c>
      <c r="F93" s="8">
        <f t="shared" si="135"/>
        <v>3787.7750028722426</v>
      </c>
      <c r="H93" s="16">
        <f t="shared" si="17"/>
        <v>89.599609375</v>
      </c>
      <c r="I93" s="8">
        <f t="shared" si="9"/>
        <v>91.485981670521539</v>
      </c>
      <c r="J93" s="8"/>
      <c r="K93" s="8">
        <f t="shared" si="136"/>
        <v>3756.8895288803997</v>
      </c>
      <c r="L93" s="8">
        <f t="shared" si="81"/>
        <v>0.59345668260887663</v>
      </c>
      <c r="M93" s="8">
        <f t="shared" si="82"/>
        <v>3773.0550192327555</v>
      </c>
      <c r="N93" s="8">
        <f>AVERAGE(D$79:D93)</f>
        <v>3741.1845865885416</v>
      </c>
      <c r="O93" s="8">
        <f>AVERAGE(M$79:M93)</f>
        <v>3750.74791527242</v>
      </c>
      <c r="P93" s="8">
        <f t="shared" si="92"/>
        <v>3686.1711822406919</v>
      </c>
      <c r="Q93" s="8">
        <f>AVERAGE(P$79:P93)</f>
        <v>3682.3137138037332</v>
      </c>
      <c r="R93">
        <f t="shared" si="85"/>
        <v>633</v>
      </c>
      <c r="S93" s="9"/>
      <c r="T93" s="8"/>
      <c r="U93" s="9"/>
      <c r="Y93">
        <v>0</v>
      </c>
      <c r="Z93">
        <f t="shared" si="10"/>
        <v>633</v>
      </c>
      <c r="AA93">
        <f t="shared" si="83"/>
        <v>-411.70874716222755</v>
      </c>
      <c r="AB93">
        <f t="shared" si="137"/>
        <v>-413.86162941661723</v>
      </c>
      <c r="AC93" s="87" t="str">
        <f t="shared" si="18"/>
        <v>T+28 sec</v>
      </c>
      <c r="AD93" s="95"/>
      <c r="AE93" s="100"/>
      <c r="AF93" s="95">
        <f t="shared" si="138"/>
        <v>59.884428841727122</v>
      </c>
      <c r="AG93" s="100">
        <f t="shared" si="107"/>
        <v>-402.6342524175148</v>
      </c>
      <c r="AH93" s="95">
        <f t="shared" si="139"/>
        <v>59.88870598288144</v>
      </c>
      <c r="AI93" s="100">
        <f t="shared" si="140"/>
        <v>-415.1636825285122</v>
      </c>
      <c r="AJ93" s="95">
        <f t="shared" si="108"/>
        <v>59.887944539388023</v>
      </c>
      <c r="AK93" s="100">
        <f t="shared" si="109"/>
        <v>-411.95877773311224</v>
      </c>
      <c r="AL93" s="90">
        <f t="shared" si="141"/>
        <v>59.888705982881433</v>
      </c>
      <c r="AM93" s="91">
        <f t="shared" si="142"/>
        <v>-413.86162941661723</v>
      </c>
      <c r="AN93" s="3" t="s">
        <v>55</v>
      </c>
      <c r="AO93" s="5">
        <f t="shared" si="86"/>
        <v>40098.102650462934</v>
      </c>
      <c r="AP93" s="51">
        <f>LOOKUP($AO93,Data!$A$6:$A$1806,Data!$B$6:$B$1806)</f>
        <v>59.88800048828125</v>
      </c>
      <c r="AQ93" s="9">
        <f>LOOKUP($AO93,Data!$A$6:$A$1806,Data!$C$6:$C$1806)</f>
        <v>3784.9619140625</v>
      </c>
      <c r="AR93" s="9">
        <f>LOOKUP($AO93,Data!$A$6:$A$1806,Data!$D$6:$D$1806)</f>
        <v>335</v>
      </c>
      <c r="AS93" s="9">
        <f>IF($AS$1="+",LOOKUP($AO93,Data!$A$6:$A$1806,Data!$E$6:$E$1806)*-1,LOOKUP($AO93,Data!$A$6:$A$1806,Data!$E$6:$E$1806))</f>
        <v>-211.25604248046875</v>
      </c>
      <c r="AT93" s="9">
        <f>LOOKUP($AO93,Data!$A$6:$A$1806,Data!$F$6:$F$1806)</f>
        <v>1</v>
      </c>
      <c r="AU93" s="9">
        <f>LOOKUP($AO93,Data!$A$6:$A$1806,Data!$G$6:$G$1806)</f>
        <v>158</v>
      </c>
      <c r="AV93" s="9">
        <f>LOOKUP($AO93,Data!$A$6:$A$1806,Data!$H$6:$H$1806)</f>
        <v>10</v>
      </c>
      <c r="AW93" s="9">
        <f>LOOKUP($AO93,Data!$A$6:$A$1806,Data!$I$6:$I$1806)</f>
        <v>0</v>
      </c>
      <c r="AX93" s="9">
        <f>LOOKUP($AO93,Data!$A$6:$A$1806,Data!$J$6:$J$1806)</f>
        <v>-103</v>
      </c>
      <c r="AY93" s="9">
        <f>LOOKUP($AO93,Data!$A$6:$A$1806,Data!$K$6:$K$1806)</f>
        <v>7570</v>
      </c>
      <c r="AZ93" s="16">
        <f t="shared" si="19"/>
        <v>89.599609375</v>
      </c>
      <c r="BA93" s="3" t="s">
        <v>55</v>
      </c>
      <c r="BB93" s="108">
        <f t="shared" si="87"/>
        <v>40098.102650462934</v>
      </c>
      <c r="BC93" s="14"/>
      <c r="BD93" s="14"/>
      <c r="BE93" s="14"/>
      <c r="BF93" s="14"/>
      <c r="BG93" s="14"/>
      <c r="BH93" s="14"/>
      <c r="BI93" s="14"/>
      <c r="BJ93" s="14"/>
      <c r="BK93" s="14"/>
      <c r="BL93" s="14"/>
      <c r="BM93" s="14"/>
      <c r="BN93" s="89"/>
      <c r="BO93" s="4" t="s">
        <v>55</v>
      </c>
      <c r="BP93" s="108">
        <f t="shared" si="88"/>
        <v>40098.102650462934</v>
      </c>
      <c r="BQ93" s="109">
        <f t="shared" si="110"/>
        <v>59.884428841727122</v>
      </c>
      <c r="BR93" s="109">
        <f t="shared" si="111"/>
        <v>3778.5404924665177</v>
      </c>
      <c r="BS93" s="109">
        <f t="shared" si="112"/>
        <v>335</v>
      </c>
      <c r="BT93" s="109">
        <f t="shared" si="113"/>
        <v>-211.25604248046875</v>
      </c>
      <c r="BU93" s="109">
        <f t="shared" si="114"/>
        <v>0.8571428571428571</v>
      </c>
      <c r="BV93" s="109">
        <f t="shared" si="115"/>
        <v>157.14285714285714</v>
      </c>
      <c r="BW93" s="109">
        <f t="shared" si="116"/>
        <v>10</v>
      </c>
      <c r="BX93" s="109">
        <f t="shared" si="117"/>
        <v>0</v>
      </c>
      <c r="BY93" s="109">
        <f t="shared" si="118"/>
        <v>-103</v>
      </c>
      <c r="BZ93" s="109">
        <f t="shared" si="119"/>
        <v>7570</v>
      </c>
      <c r="CA93" s="109">
        <f t="shared" si="120"/>
        <v>92.456926618303569</v>
      </c>
      <c r="CB93" s="117">
        <f t="shared" si="121"/>
        <v>3718.9958825792583</v>
      </c>
      <c r="CC93" s="4" t="s">
        <v>55</v>
      </c>
      <c r="CD93" s="108">
        <f t="shared" si="89"/>
        <v>40098.102650462934</v>
      </c>
      <c r="CE93" s="109">
        <f t="shared" si="143"/>
        <v>59.889182350852273</v>
      </c>
      <c r="CF93" s="109">
        <f t="shared" si="144"/>
        <v>3783.772128018466</v>
      </c>
      <c r="CG93" s="109">
        <f t="shared" si="145"/>
        <v>335</v>
      </c>
      <c r="CH93" s="109">
        <f t="shared" si="146"/>
        <v>-212.66088451038706</v>
      </c>
      <c r="CI93" s="109">
        <f t="shared" si="147"/>
        <v>1.0909090909090908</v>
      </c>
      <c r="CJ93" s="109">
        <f t="shared" si="148"/>
        <v>158.18181818181819</v>
      </c>
      <c r="CK93" s="109">
        <f t="shared" si="149"/>
        <v>10</v>
      </c>
      <c r="CL93" s="109">
        <f t="shared" si="150"/>
        <v>0</v>
      </c>
      <c r="CM93" s="109">
        <f t="shared" si="151"/>
        <v>-103</v>
      </c>
      <c r="CN93" s="109">
        <f t="shared" si="152"/>
        <v>7570</v>
      </c>
      <c r="CO93" s="109">
        <f t="shared" si="153"/>
        <v>88.654119318181813</v>
      </c>
      <c r="CP93" s="117">
        <f t="shared" si="154"/>
        <v>3714.5856096094303</v>
      </c>
      <c r="CQ93" s="4" t="s">
        <v>55</v>
      </c>
      <c r="CR93" s="108">
        <f t="shared" si="90"/>
        <v>40098.102650462934</v>
      </c>
      <c r="CS93" s="109">
        <f t="shared" si="122"/>
        <v>59.887944539388023</v>
      </c>
      <c r="CT93" s="109">
        <f t="shared" si="123"/>
        <v>3786.5760498046875</v>
      </c>
      <c r="CU93" s="109">
        <f t="shared" si="124"/>
        <v>335</v>
      </c>
      <c r="CV93" s="109">
        <f t="shared" si="125"/>
        <v>-212.66166432698569</v>
      </c>
      <c r="CW93" s="109">
        <f t="shared" si="126"/>
        <v>2</v>
      </c>
      <c r="CX93" s="109">
        <f t="shared" si="127"/>
        <v>159</v>
      </c>
      <c r="CY93" s="109">
        <f t="shared" si="128"/>
        <v>10</v>
      </c>
      <c r="CZ93" s="109">
        <f t="shared" si="129"/>
        <v>0</v>
      </c>
      <c r="DA93" s="109">
        <f t="shared" si="130"/>
        <v>-103</v>
      </c>
      <c r="DB93" s="109">
        <f t="shared" si="131"/>
        <v>7570</v>
      </c>
      <c r="DC93" s="109">
        <f t="shared" si="132"/>
        <v>89.644368489583329</v>
      </c>
      <c r="DD93" s="117">
        <f t="shared" si="133"/>
        <v>3717.4261328379312</v>
      </c>
      <c r="DE93" s="4" t="s">
        <v>55</v>
      </c>
      <c r="DF93" s="108">
        <f t="shared" si="91"/>
        <v>40098.102650462934</v>
      </c>
      <c r="DG93" s="109">
        <f t="shared" si="155"/>
        <v>59.888705982881433</v>
      </c>
      <c r="DH93" s="109">
        <f t="shared" si="156"/>
        <v>3787.7750028722426</v>
      </c>
      <c r="DI93" s="109">
        <f t="shared" si="157"/>
        <v>335</v>
      </c>
      <c r="DJ93" s="109">
        <f t="shared" si="158"/>
        <v>-212.74434796501609</v>
      </c>
      <c r="DK93" s="109">
        <f t="shared" si="159"/>
        <v>2.1176470588235294</v>
      </c>
      <c r="DL93" s="109">
        <f t="shared" si="160"/>
        <v>159.1764705882353</v>
      </c>
      <c r="DM93" s="109">
        <f t="shared" si="161"/>
        <v>10</v>
      </c>
      <c r="DN93" s="109">
        <f t="shared" si="162"/>
        <v>0</v>
      </c>
      <c r="DO93" s="109">
        <f t="shared" si="163"/>
        <v>-103</v>
      </c>
      <c r="DP93" s="109">
        <f t="shared" si="164"/>
        <v>7570</v>
      </c>
      <c r="DQ93" s="109">
        <f t="shared" si="165"/>
        <v>89.035213694852942</v>
      </c>
      <c r="DR93" s="117">
        <f t="shared" si="166"/>
        <v>3716.9522677028881</v>
      </c>
    </row>
    <row r="94" spans="1:122">
      <c r="A94" s="4" t="s">
        <v>56</v>
      </c>
      <c r="B94" s="5">
        <f t="shared" si="84"/>
        <v>40098.10267361108</v>
      </c>
      <c r="C94">
        <f>LOOKUP(B94,Data!$A$6:$A$1806,Data!B$6:B$1806)</f>
        <v>59.88800048828125</v>
      </c>
      <c r="D94" s="8">
        <f>LOOKUP(B94,Data!$A$6:$A$1806,Data!C$6:C$1806)</f>
        <v>3784.9619140625</v>
      </c>
      <c r="E94" s="8">
        <f t="shared" si="134"/>
        <v>59.888705982881433</v>
      </c>
      <c r="F94" s="8">
        <f t="shared" si="135"/>
        <v>3787.7750028722426</v>
      </c>
      <c r="H94" s="16">
        <f t="shared" si="17"/>
        <v>89.599609375</v>
      </c>
      <c r="I94" s="8">
        <f t="shared" si="9"/>
        <v>90.825751367088998</v>
      </c>
      <c r="J94" s="8"/>
      <c r="K94" s="8">
        <f t="shared" si="136"/>
        <v>3756.8895288803997</v>
      </c>
      <c r="L94" s="8">
        <f t="shared" si="81"/>
        <v>0.59345668260887663</v>
      </c>
      <c r="M94" s="8">
        <f t="shared" si="82"/>
        <v>3772.9882456119321</v>
      </c>
      <c r="N94" s="8">
        <f>AVERAGE(D$79:D94)</f>
        <v>3743.9206695556641</v>
      </c>
      <c r="O94" s="8">
        <f>AVERAGE(M$79:M94)</f>
        <v>3752.1379359186394</v>
      </c>
      <c r="P94" s="8">
        <f t="shared" si="92"/>
        <v>3686.7646389233009</v>
      </c>
      <c r="Q94" s="8">
        <f>AVERAGE(P$79:P94)</f>
        <v>3682.6104421450373</v>
      </c>
      <c r="R94">
        <f t="shared" si="85"/>
        <v>633</v>
      </c>
      <c r="S94" s="9"/>
      <c r="T94" s="8"/>
      <c r="U94" s="9"/>
      <c r="Y94">
        <v>0</v>
      </c>
      <c r="Z94">
        <f t="shared" si="10"/>
        <v>633</v>
      </c>
      <c r="AA94">
        <f t="shared" si="83"/>
        <v>-411.70874716222755</v>
      </c>
      <c r="AB94">
        <f t="shared" si="137"/>
        <v>-413.86162941661723</v>
      </c>
      <c r="AC94" s="87" t="str">
        <f t="shared" si="18"/>
        <v>T+30 sec</v>
      </c>
      <c r="AD94" s="95"/>
      <c r="AE94" s="100"/>
      <c r="AF94" s="95">
        <f t="shared" si="138"/>
        <v>59.884428841727122</v>
      </c>
      <c r="AG94" s="100">
        <f t="shared" si="107"/>
        <v>-402.6342524175148</v>
      </c>
      <c r="AH94" s="95">
        <f t="shared" si="139"/>
        <v>59.88870598288144</v>
      </c>
      <c r="AI94" s="100">
        <f t="shared" si="140"/>
        <v>-415.1636825285122</v>
      </c>
      <c r="AJ94" s="95">
        <f t="shared" si="108"/>
        <v>59.887944539388023</v>
      </c>
      <c r="AK94" s="100">
        <f t="shared" si="109"/>
        <v>-411.95877773311224</v>
      </c>
      <c r="AL94" s="90">
        <f t="shared" si="141"/>
        <v>59.888705982881433</v>
      </c>
      <c r="AM94" s="91">
        <f t="shared" si="142"/>
        <v>-413.86162941661723</v>
      </c>
      <c r="AN94" s="3" t="s">
        <v>56</v>
      </c>
      <c r="AO94" s="5">
        <f t="shared" si="86"/>
        <v>40098.10267361108</v>
      </c>
      <c r="AP94" s="51">
        <f>LOOKUP($AO94,Data!$A$6:$A$1806,Data!$B$6:$B$1806)</f>
        <v>59.88800048828125</v>
      </c>
      <c r="AQ94" s="9">
        <f>LOOKUP($AO94,Data!$A$6:$A$1806,Data!$C$6:$C$1806)</f>
        <v>3784.9619140625</v>
      </c>
      <c r="AR94" s="9">
        <f>LOOKUP($AO94,Data!$A$6:$A$1806,Data!$D$6:$D$1806)</f>
        <v>335</v>
      </c>
      <c r="AS94" s="9">
        <f>IF($AS$1="+",LOOKUP($AO94,Data!$A$6:$A$1806,Data!$E$6:$E$1806)*-1,LOOKUP($AO94,Data!$A$6:$A$1806,Data!$E$6:$E$1806))</f>
        <v>-211.25604248046875</v>
      </c>
      <c r="AT94" s="9">
        <f>LOOKUP($AO94,Data!$A$6:$A$1806,Data!$F$6:$F$1806)</f>
        <v>1</v>
      </c>
      <c r="AU94" s="9">
        <f>LOOKUP($AO94,Data!$A$6:$A$1806,Data!$G$6:$G$1806)</f>
        <v>158</v>
      </c>
      <c r="AV94" s="9">
        <f>LOOKUP($AO94,Data!$A$6:$A$1806,Data!$H$6:$H$1806)</f>
        <v>10</v>
      </c>
      <c r="AW94" s="9">
        <f>LOOKUP($AO94,Data!$A$6:$A$1806,Data!$I$6:$I$1806)</f>
        <v>0</v>
      </c>
      <c r="AX94" s="9">
        <f>LOOKUP($AO94,Data!$A$6:$A$1806,Data!$J$6:$J$1806)</f>
        <v>-103</v>
      </c>
      <c r="AY94" s="9">
        <f>LOOKUP($AO94,Data!$A$6:$A$1806,Data!$K$6:$K$1806)</f>
        <v>7570</v>
      </c>
      <c r="AZ94" s="16">
        <f t="shared" si="19"/>
        <v>89.599609375</v>
      </c>
      <c r="BA94" s="3" t="s">
        <v>56</v>
      </c>
      <c r="BB94" s="108">
        <f t="shared" si="87"/>
        <v>40098.10267361108</v>
      </c>
      <c r="BC94" s="14"/>
      <c r="BD94" s="14"/>
      <c r="BE94" s="14"/>
      <c r="BF94" s="14"/>
      <c r="BG94" s="14"/>
      <c r="BH94" s="14"/>
      <c r="BI94" s="14"/>
      <c r="BJ94" s="14"/>
      <c r="BK94" s="14"/>
      <c r="BL94" s="14"/>
      <c r="BM94" s="14"/>
      <c r="BN94" s="89"/>
      <c r="BO94" s="4" t="s">
        <v>56</v>
      </c>
      <c r="BP94" s="108">
        <f t="shared" si="88"/>
        <v>40098.10267361108</v>
      </c>
      <c r="BQ94" s="109">
        <f t="shared" si="110"/>
        <v>59.884428841727122</v>
      </c>
      <c r="BR94" s="109">
        <f t="shared" si="111"/>
        <v>3778.5404924665177</v>
      </c>
      <c r="BS94" s="109">
        <f t="shared" si="112"/>
        <v>335</v>
      </c>
      <c r="BT94" s="109">
        <f t="shared" si="113"/>
        <v>-211.25604248046875</v>
      </c>
      <c r="BU94" s="109">
        <f t="shared" si="114"/>
        <v>0.8571428571428571</v>
      </c>
      <c r="BV94" s="109">
        <f t="shared" si="115"/>
        <v>157.14285714285714</v>
      </c>
      <c r="BW94" s="109">
        <f t="shared" si="116"/>
        <v>10</v>
      </c>
      <c r="BX94" s="109">
        <f t="shared" si="117"/>
        <v>0</v>
      </c>
      <c r="BY94" s="109">
        <f t="shared" si="118"/>
        <v>-103</v>
      </c>
      <c r="BZ94" s="109">
        <f t="shared" si="119"/>
        <v>7570</v>
      </c>
      <c r="CA94" s="109">
        <f t="shared" si="120"/>
        <v>92.456926618303569</v>
      </c>
      <c r="CB94" s="117">
        <f t="shared" si="121"/>
        <v>3718.9958825792583</v>
      </c>
      <c r="CC94" s="4" t="s">
        <v>56</v>
      </c>
      <c r="CD94" s="108">
        <f t="shared" si="89"/>
        <v>40098.10267361108</v>
      </c>
      <c r="CE94" s="109">
        <f t="shared" si="143"/>
        <v>59.889182350852273</v>
      </c>
      <c r="CF94" s="109">
        <f t="shared" si="144"/>
        <v>3783.772128018466</v>
      </c>
      <c r="CG94" s="109">
        <f t="shared" si="145"/>
        <v>335</v>
      </c>
      <c r="CH94" s="109">
        <f t="shared" si="146"/>
        <v>-212.66088451038706</v>
      </c>
      <c r="CI94" s="109">
        <f t="shared" si="147"/>
        <v>1.0909090909090908</v>
      </c>
      <c r="CJ94" s="109">
        <f t="shared" si="148"/>
        <v>158.18181818181819</v>
      </c>
      <c r="CK94" s="109">
        <f t="shared" si="149"/>
        <v>10</v>
      </c>
      <c r="CL94" s="109">
        <f t="shared" si="150"/>
        <v>0</v>
      </c>
      <c r="CM94" s="109">
        <f t="shared" si="151"/>
        <v>-103</v>
      </c>
      <c r="CN94" s="109">
        <f t="shared" si="152"/>
        <v>7570</v>
      </c>
      <c r="CO94" s="109">
        <f t="shared" si="153"/>
        <v>88.654119318181813</v>
      </c>
      <c r="CP94" s="117">
        <f t="shared" si="154"/>
        <v>3714.5856096094303</v>
      </c>
      <c r="CQ94" s="4" t="s">
        <v>56</v>
      </c>
      <c r="CR94" s="108">
        <f t="shared" si="90"/>
        <v>40098.10267361108</v>
      </c>
      <c r="CS94" s="109">
        <f t="shared" si="122"/>
        <v>59.887944539388023</v>
      </c>
      <c r="CT94" s="109">
        <f t="shared" si="123"/>
        <v>3786.5760498046875</v>
      </c>
      <c r="CU94" s="109">
        <f t="shared" si="124"/>
        <v>335</v>
      </c>
      <c r="CV94" s="109">
        <f t="shared" si="125"/>
        <v>-212.66166432698569</v>
      </c>
      <c r="CW94" s="109">
        <f t="shared" si="126"/>
        <v>2</v>
      </c>
      <c r="CX94" s="109">
        <f t="shared" si="127"/>
        <v>159</v>
      </c>
      <c r="CY94" s="109">
        <f t="shared" si="128"/>
        <v>10</v>
      </c>
      <c r="CZ94" s="109">
        <f t="shared" si="129"/>
        <v>0</v>
      </c>
      <c r="DA94" s="109">
        <f t="shared" si="130"/>
        <v>-103</v>
      </c>
      <c r="DB94" s="109">
        <f t="shared" si="131"/>
        <v>7570</v>
      </c>
      <c r="DC94" s="109">
        <f t="shared" si="132"/>
        <v>89.644368489583329</v>
      </c>
      <c r="DD94" s="117">
        <f t="shared" si="133"/>
        <v>3717.4261328379312</v>
      </c>
      <c r="DE94" s="4" t="s">
        <v>56</v>
      </c>
      <c r="DF94" s="108">
        <f t="shared" si="91"/>
        <v>40098.10267361108</v>
      </c>
      <c r="DG94" s="109">
        <f t="shared" si="155"/>
        <v>59.888705982881433</v>
      </c>
      <c r="DH94" s="109">
        <f t="shared" si="156"/>
        <v>3787.7750028722426</v>
      </c>
      <c r="DI94" s="109">
        <f t="shared" si="157"/>
        <v>335</v>
      </c>
      <c r="DJ94" s="109">
        <f t="shared" si="158"/>
        <v>-212.74434796501609</v>
      </c>
      <c r="DK94" s="109">
        <f t="shared" si="159"/>
        <v>2.1176470588235294</v>
      </c>
      <c r="DL94" s="109">
        <f t="shared" si="160"/>
        <v>159.1764705882353</v>
      </c>
      <c r="DM94" s="109">
        <f t="shared" si="161"/>
        <v>10</v>
      </c>
      <c r="DN94" s="109">
        <f t="shared" si="162"/>
        <v>0</v>
      </c>
      <c r="DO94" s="109">
        <f t="shared" si="163"/>
        <v>-103</v>
      </c>
      <c r="DP94" s="109">
        <f t="shared" si="164"/>
        <v>7570</v>
      </c>
      <c r="DQ94" s="109">
        <f t="shared" si="165"/>
        <v>89.035213694852942</v>
      </c>
      <c r="DR94" s="117">
        <f t="shared" si="166"/>
        <v>3716.9522677028881</v>
      </c>
    </row>
    <row r="95" spans="1:122">
      <c r="A95" s="4" t="s">
        <v>57</v>
      </c>
      <c r="B95" s="5">
        <f t="shared" si="84"/>
        <v>40098.102696759226</v>
      </c>
      <c r="C95">
        <f>LOOKUP(B95,Data!$A$6:$A$1806,Data!B$6:B$1806)</f>
        <v>59.889999389648437</v>
      </c>
      <c r="D95" s="8">
        <f>LOOKUP(B95,Data!$A$6:$A$1806,Data!C$6:C$1806)</f>
        <v>3784.4189453125</v>
      </c>
      <c r="E95" s="8">
        <f t="shared" si="134"/>
        <v>59.888705982881433</v>
      </c>
      <c r="F95" s="8">
        <f t="shared" si="135"/>
        <v>3787.7750028722426</v>
      </c>
      <c r="H95" s="16">
        <f t="shared" si="17"/>
        <v>88.00048828125</v>
      </c>
      <c r="I95" s="8">
        <f t="shared" si="9"/>
        <v>89.836909287045344</v>
      </c>
      <c r="J95" s="8"/>
      <c r="K95" s="8">
        <f t="shared" si="136"/>
        <v>3756.8895288803997</v>
      </c>
      <c r="L95" s="8">
        <f t="shared" si="81"/>
        <v>0.59345668260887663</v>
      </c>
      <c r="M95" s="8">
        <f t="shared" si="82"/>
        <v>3772.5928602144977</v>
      </c>
      <c r="N95" s="8">
        <f>AVERAGE(D$79:D95)</f>
        <v>3746.3029210707718</v>
      </c>
      <c r="O95" s="8">
        <f>AVERAGE(M$79:M95)</f>
        <v>3753.3411667595724</v>
      </c>
      <c r="P95" s="8">
        <f t="shared" si="92"/>
        <v>3687.35809560591</v>
      </c>
      <c r="Q95" s="8">
        <f>AVERAGE(P$79:P95)</f>
        <v>3682.9071704863418</v>
      </c>
      <c r="R95">
        <f t="shared" si="85"/>
        <v>633</v>
      </c>
      <c r="S95" s="9"/>
      <c r="T95" s="8"/>
      <c r="U95" s="9"/>
      <c r="Y95">
        <v>0</v>
      </c>
      <c r="Z95">
        <f t="shared" si="10"/>
        <v>633</v>
      </c>
      <c r="AA95">
        <f t="shared" si="83"/>
        <v>-417.13189125325221</v>
      </c>
      <c r="AB95">
        <f t="shared" si="137"/>
        <v>-413.86162941661723</v>
      </c>
      <c r="AC95" s="87" t="str">
        <f t="shared" si="18"/>
        <v>T+32 sec</v>
      </c>
      <c r="AD95" s="95"/>
      <c r="AE95" s="100"/>
      <c r="AF95" s="95"/>
      <c r="AG95" s="100"/>
      <c r="AH95" s="95">
        <f t="shared" si="139"/>
        <v>59.88870598288144</v>
      </c>
      <c r="AI95" s="100">
        <f t="shared" si="140"/>
        <v>-415.1636825285122</v>
      </c>
      <c r="AJ95" s="95">
        <f t="shared" si="108"/>
        <v>59.887944539388023</v>
      </c>
      <c r="AK95" s="100">
        <f t="shared" si="109"/>
        <v>-411.95877773311224</v>
      </c>
      <c r="AL95" s="90">
        <f t="shared" si="141"/>
        <v>59.888705982881433</v>
      </c>
      <c r="AM95" s="91">
        <f t="shared" si="142"/>
        <v>-413.86162941661723</v>
      </c>
      <c r="AN95" s="3" t="s">
        <v>57</v>
      </c>
      <c r="AO95" s="5">
        <f t="shared" si="86"/>
        <v>40098.102696759226</v>
      </c>
      <c r="AP95" s="51">
        <f>LOOKUP($AO95,Data!$A$6:$A$1806,Data!$B$6:$B$1806)</f>
        <v>59.889999389648437</v>
      </c>
      <c r="AQ95" s="9">
        <f>LOOKUP($AO95,Data!$A$6:$A$1806,Data!$C$6:$C$1806)</f>
        <v>3784.4189453125</v>
      </c>
      <c r="AR95" s="9">
        <f>LOOKUP($AO95,Data!$A$6:$A$1806,Data!$D$6:$D$1806)</f>
        <v>335</v>
      </c>
      <c r="AS95" s="9">
        <f>IF($AS$1="+",LOOKUP($AO95,Data!$A$6:$A$1806,Data!$E$6:$E$1806)*-1,LOOKUP($AO95,Data!$A$6:$A$1806,Data!$E$6:$E$1806))</f>
        <v>-214.34669494628906</v>
      </c>
      <c r="AT95" s="9">
        <f>LOOKUP($AO95,Data!$A$6:$A$1806,Data!$F$6:$F$1806)</f>
        <v>1</v>
      </c>
      <c r="AU95" s="9">
        <f>LOOKUP($AO95,Data!$A$6:$A$1806,Data!$G$6:$G$1806)</f>
        <v>158.5</v>
      </c>
      <c r="AV95" s="9">
        <f>LOOKUP($AO95,Data!$A$6:$A$1806,Data!$H$6:$H$1806)</f>
        <v>10</v>
      </c>
      <c r="AW95" s="9">
        <f>LOOKUP($AO95,Data!$A$6:$A$1806,Data!$I$6:$I$1806)</f>
        <v>0</v>
      </c>
      <c r="AX95" s="9">
        <f>LOOKUP($AO95,Data!$A$6:$A$1806,Data!$J$6:$J$1806)</f>
        <v>-103</v>
      </c>
      <c r="AY95" s="9">
        <f>LOOKUP($AO95,Data!$A$6:$A$1806,Data!$K$6:$K$1806)</f>
        <v>7570</v>
      </c>
      <c r="AZ95" s="16">
        <f t="shared" si="19"/>
        <v>88.00048828125</v>
      </c>
      <c r="BA95" s="3" t="s">
        <v>57</v>
      </c>
      <c r="BB95" s="108">
        <f t="shared" si="87"/>
        <v>40098.102696759226</v>
      </c>
      <c r="BC95" s="14"/>
      <c r="BD95" s="14"/>
      <c r="BE95" s="14"/>
      <c r="BF95" s="14"/>
      <c r="BG95" s="14"/>
      <c r="BH95" s="14"/>
      <c r="BI95" s="14"/>
      <c r="BJ95" s="14"/>
      <c r="BK95" s="14"/>
      <c r="BL95" s="14"/>
      <c r="BM95" s="14"/>
      <c r="BN95" s="89"/>
      <c r="BO95" s="3" t="s">
        <v>57</v>
      </c>
      <c r="BP95" s="108">
        <f t="shared" si="88"/>
        <v>40098.102696759226</v>
      </c>
      <c r="BQ95" s="14"/>
      <c r="BR95" s="14"/>
      <c r="BS95" s="14"/>
      <c r="BT95" s="14"/>
      <c r="BU95" s="14"/>
      <c r="BV95" s="14"/>
      <c r="BW95" s="14"/>
      <c r="BX95" s="14"/>
      <c r="BY95" s="14"/>
      <c r="BZ95" s="14"/>
      <c r="CA95" s="14"/>
      <c r="CB95" s="89"/>
      <c r="CC95" s="4" t="s">
        <v>57</v>
      </c>
      <c r="CD95" s="108">
        <f t="shared" si="89"/>
        <v>40098.102696759226</v>
      </c>
      <c r="CE95" s="109">
        <f t="shared" si="143"/>
        <v>59.889182350852273</v>
      </c>
      <c r="CF95" s="109">
        <f t="shared" si="144"/>
        <v>3783.772128018466</v>
      </c>
      <c r="CG95" s="109">
        <f t="shared" si="145"/>
        <v>335</v>
      </c>
      <c r="CH95" s="109">
        <f t="shared" si="146"/>
        <v>-212.66088451038706</v>
      </c>
      <c r="CI95" s="109">
        <f t="shared" si="147"/>
        <v>1.0909090909090908</v>
      </c>
      <c r="CJ95" s="109">
        <f t="shared" si="148"/>
        <v>158.18181818181819</v>
      </c>
      <c r="CK95" s="109">
        <f t="shared" si="149"/>
        <v>10</v>
      </c>
      <c r="CL95" s="109">
        <f t="shared" si="150"/>
        <v>0</v>
      </c>
      <c r="CM95" s="109">
        <f t="shared" si="151"/>
        <v>-103</v>
      </c>
      <c r="CN95" s="109">
        <f t="shared" si="152"/>
        <v>7570</v>
      </c>
      <c r="CO95" s="109">
        <f t="shared" si="153"/>
        <v>88.654119318181813</v>
      </c>
      <c r="CP95" s="117">
        <f t="shared" si="154"/>
        <v>3714.5856096094303</v>
      </c>
      <c r="CQ95" s="4" t="s">
        <v>57</v>
      </c>
      <c r="CR95" s="108">
        <f t="shared" si="90"/>
        <v>40098.102696759226</v>
      </c>
      <c r="CS95" s="109">
        <f t="shared" si="122"/>
        <v>59.887944539388023</v>
      </c>
      <c r="CT95" s="109">
        <f t="shared" si="123"/>
        <v>3786.5760498046875</v>
      </c>
      <c r="CU95" s="109">
        <f t="shared" si="124"/>
        <v>335</v>
      </c>
      <c r="CV95" s="109">
        <f t="shared" si="125"/>
        <v>-212.66166432698569</v>
      </c>
      <c r="CW95" s="109">
        <f t="shared" si="126"/>
        <v>2</v>
      </c>
      <c r="CX95" s="109">
        <f t="shared" si="127"/>
        <v>159</v>
      </c>
      <c r="CY95" s="109">
        <f t="shared" si="128"/>
        <v>10</v>
      </c>
      <c r="CZ95" s="109">
        <f t="shared" si="129"/>
        <v>0</v>
      </c>
      <c r="DA95" s="109">
        <f t="shared" si="130"/>
        <v>-103</v>
      </c>
      <c r="DB95" s="109">
        <f t="shared" si="131"/>
        <v>7570</v>
      </c>
      <c r="DC95" s="109">
        <f t="shared" si="132"/>
        <v>89.644368489583329</v>
      </c>
      <c r="DD95" s="117">
        <f t="shared" si="133"/>
        <v>3717.4261328379312</v>
      </c>
      <c r="DE95" s="4" t="s">
        <v>57</v>
      </c>
      <c r="DF95" s="108">
        <f t="shared" si="91"/>
        <v>40098.102696759226</v>
      </c>
      <c r="DG95" s="109">
        <f t="shared" si="155"/>
        <v>59.888705982881433</v>
      </c>
      <c r="DH95" s="109">
        <f t="shared" si="156"/>
        <v>3787.7750028722426</v>
      </c>
      <c r="DI95" s="109">
        <f t="shared" si="157"/>
        <v>335</v>
      </c>
      <c r="DJ95" s="109">
        <f t="shared" si="158"/>
        <v>-212.74434796501609</v>
      </c>
      <c r="DK95" s="109">
        <f t="shared" si="159"/>
        <v>2.1176470588235294</v>
      </c>
      <c r="DL95" s="109">
        <f t="shared" si="160"/>
        <v>159.1764705882353</v>
      </c>
      <c r="DM95" s="109">
        <f t="shared" si="161"/>
        <v>10</v>
      </c>
      <c r="DN95" s="109">
        <f t="shared" si="162"/>
        <v>0</v>
      </c>
      <c r="DO95" s="109">
        <f t="shared" si="163"/>
        <v>-103</v>
      </c>
      <c r="DP95" s="109">
        <f t="shared" si="164"/>
        <v>7570</v>
      </c>
      <c r="DQ95" s="109">
        <f t="shared" si="165"/>
        <v>89.035213694852942</v>
      </c>
      <c r="DR95" s="117">
        <f t="shared" si="166"/>
        <v>3716.9522677028881</v>
      </c>
    </row>
    <row r="96" spans="1:122">
      <c r="A96" s="4" t="s">
        <v>58</v>
      </c>
      <c r="B96" s="5">
        <f t="shared" si="84"/>
        <v>40098.102719907372</v>
      </c>
      <c r="C96">
        <f>LOOKUP(B96,Data!$A$6:$A$1806,Data!B$6:B$1806)</f>
        <v>59.894001007080078</v>
      </c>
      <c r="D96" s="8">
        <f>LOOKUP(B96,Data!$A$6:$A$1806,Data!C$6:C$1806)</f>
        <v>3788.072265625</v>
      </c>
      <c r="E96" s="8">
        <f t="shared" si="134"/>
        <v>59.888705982881433</v>
      </c>
      <c r="F96" s="8">
        <f t="shared" si="135"/>
        <v>3787.7750028722426</v>
      </c>
      <c r="H96" s="16">
        <f t="shared" si="17"/>
        <v>84.7991943359375</v>
      </c>
      <c r="I96" s="8">
        <f t="shared" si="9"/>
        <v>88.073709054157604</v>
      </c>
      <c r="J96" s="8"/>
      <c r="K96" s="8">
        <f t="shared" si="136"/>
        <v>3756.8895288803997</v>
      </c>
      <c r="L96" s="8">
        <f t="shared" si="81"/>
        <v>0.59345668260887663</v>
      </c>
      <c r="M96" s="8">
        <f t="shared" si="82"/>
        <v>3771.4231166642189</v>
      </c>
      <c r="N96" s="8">
        <f>AVERAGE(D$79:D96)</f>
        <v>3748.6234402126738</v>
      </c>
      <c r="O96" s="8">
        <f>AVERAGE(M$79:M96)</f>
        <v>3754.3457195320525</v>
      </c>
      <c r="P96" s="8">
        <f t="shared" si="92"/>
        <v>3687.951552288519</v>
      </c>
      <c r="Q96" s="8">
        <f>AVERAGE(P$79:P96)</f>
        <v>3683.2038988276463</v>
      </c>
      <c r="R96">
        <f t="shared" si="85"/>
        <v>633</v>
      </c>
      <c r="S96" s="9"/>
      <c r="T96" s="8"/>
      <c r="U96" s="9"/>
      <c r="Y96">
        <v>0</v>
      </c>
      <c r="Z96">
        <f t="shared" si="10"/>
        <v>633</v>
      </c>
      <c r="AA96">
        <f t="shared" si="83"/>
        <v>-428.42944889818364</v>
      </c>
      <c r="AB96">
        <f t="shared" si="137"/>
        <v>-413.86162941661723</v>
      </c>
      <c r="AC96" s="87" t="str">
        <f t="shared" si="18"/>
        <v>T+34 sec</v>
      </c>
      <c r="AD96" s="95"/>
      <c r="AE96" s="100"/>
      <c r="AF96" s="95"/>
      <c r="AG96" s="100"/>
      <c r="AH96" s="95">
        <f t="shared" si="139"/>
        <v>59.88870598288144</v>
      </c>
      <c r="AI96" s="100">
        <f t="shared" si="140"/>
        <v>-415.1636825285122</v>
      </c>
      <c r="AJ96" s="95">
        <f t="shared" si="108"/>
        <v>59.887944539388023</v>
      </c>
      <c r="AK96" s="100">
        <f t="shared" si="109"/>
        <v>-411.95877773311224</v>
      </c>
      <c r="AL96" s="90">
        <f t="shared" si="141"/>
        <v>59.888705982881433</v>
      </c>
      <c r="AM96" s="91">
        <f t="shared" si="142"/>
        <v>-413.86162941661723</v>
      </c>
      <c r="AN96" s="3" t="s">
        <v>58</v>
      </c>
      <c r="AO96" s="5">
        <f t="shared" si="86"/>
        <v>40098.102719907372</v>
      </c>
      <c r="AP96" s="51">
        <f>LOOKUP($AO96,Data!$A$6:$A$1806,Data!$B$6:$B$1806)</f>
        <v>59.894001007080078</v>
      </c>
      <c r="AQ96" s="9">
        <f>LOOKUP($AO96,Data!$A$6:$A$1806,Data!$C$6:$C$1806)</f>
        <v>3788.072265625</v>
      </c>
      <c r="AR96" s="9">
        <f>LOOKUP($AO96,Data!$A$6:$A$1806,Data!$D$6:$D$1806)</f>
        <v>335</v>
      </c>
      <c r="AS96" s="9">
        <f>IF($AS$1="+",LOOKUP($AO96,Data!$A$6:$A$1806,Data!$E$6:$E$1806)*-1,LOOKUP($AO96,Data!$A$6:$A$1806,Data!$E$6:$E$1806))</f>
        <v>-214.34669494628906</v>
      </c>
      <c r="AT96" s="9">
        <f>LOOKUP($AO96,Data!$A$6:$A$1806,Data!$F$6:$F$1806)</f>
        <v>1</v>
      </c>
      <c r="AU96" s="9">
        <f>LOOKUP($AO96,Data!$A$6:$A$1806,Data!$G$6:$G$1806)</f>
        <v>159</v>
      </c>
      <c r="AV96" s="9">
        <f>LOOKUP($AO96,Data!$A$6:$A$1806,Data!$H$6:$H$1806)</f>
        <v>10</v>
      </c>
      <c r="AW96" s="9">
        <f>LOOKUP($AO96,Data!$A$6:$A$1806,Data!$I$6:$I$1806)</f>
        <v>0</v>
      </c>
      <c r="AX96" s="9">
        <f>LOOKUP($AO96,Data!$A$6:$A$1806,Data!$J$6:$J$1806)</f>
        <v>-103</v>
      </c>
      <c r="AY96" s="9">
        <f>LOOKUP($AO96,Data!$A$6:$A$1806,Data!$K$6:$K$1806)</f>
        <v>7570</v>
      </c>
      <c r="AZ96" s="16">
        <f t="shared" si="19"/>
        <v>84.7991943359375</v>
      </c>
      <c r="BA96" s="3" t="s">
        <v>58</v>
      </c>
      <c r="BB96" s="108">
        <f t="shared" si="87"/>
        <v>40098.102719907372</v>
      </c>
      <c r="BC96" s="14"/>
      <c r="BD96" s="14"/>
      <c r="BE96" s="14"/>
      <c r="BF96" s="14"/>
      <c r="BG96" s="14"/>
      <c r="BH96" s="14"/>
      <c r="BI96" s="14"/>
      <c r="BJ96" s="14"/>
      <c r="BK96" s="14"/>
      <c r="BL96" s="14"/>
      <c r="BM96" s="14"/>
      <c r="BN96" s="89"/>
      <c r="BO96" s="3" t="s">
        <v>58</v>
      </c>
      <c r="BP96" s="108">
        <f t="shared" si="88"/>
        <v>40098.102719907372</v>
      </c>
      <c r="BQ96" s="14"/>
      <c r="BR96" s="14"/>
      <c r="BS96" s="14"/>
      <c r="BT96" s="14"/>
      <c r="BU96" s="14"/>
      <c r="BV96" s="14"/>
      <c r="BW96" s="14"/>
      <c r="BX96" s="14"/>
      <c r="BY96" s="14"/>
      <c r="BZ96" s="14"/>
      <c r="CA96" s="14"/>
      <c r="CB96" s="89"/>
      <c r="CC96" s="4" t="s">
        <v>58</v>
      </c>
      <c r="CD96" s="108">
        <f t="shared" si="89"/>
        <v>40098.102719907372</v>
      </c>
      <c r="CE96" s="109">
        <f t="shared" si="143"/>
        <v>59.889182350852273</v>
      </c>
      <c r="CF96" s="109">
        <f t="shared" si="144"/>
        <v>3783.772128018466</v>
      </c>
      <c r="CG96" s="109">
        <f t="shared" si="145"/>
        <v>335</v>
      </c>
      <c r="CH96" s="109">
        <f t="shared" si="146"/>
        <v>-212.66088451038706</v>
      </c>
      <c r="CI96" s="109">
        <f t="shared" si="147"/>
        <v>1.0909090909090908</v>
      </c>
      <c r="CJ96" s="109">
        <f t="shared" si="148"/>
        <v>158.18181818181819</v>
      </c>
      <c r="CK96" s="109">
        <f t="shared" si="149"/>
        <v>10</v>
      </c>
      <c r="CL96" s="109">
        <f t="shared" si="150"/>
        <v>0</v>
      </c>
      <c r="CM96" s="109">
        <f t="shared" si="151"/>
        <v>-103</v>
      </c>
      <c r="CN96" s="109">
        <f t="shared" si="152"/>
        <v>7570</v>
      </c>
      <c r="CO96" s="109">
        <f t="shared" si="153"/>
        <v>88.654119318181813</v>
      </c>
      <c r="CP96" s="117">
        <f t="shared" si="154"/>
        <v>3714.5856096094303</v>
      </c>
      <c r="CQ96" s="4" t="s">
        <v>58</v>
      </c>
      <c r="CR96" s="108">
        <f t="shared" si="90"/>
        <v>40098.102719907372</v>
      </c>
      <c r="CS96" s="109">
        <f t="shared" si="122"/>
        <v>59.887944539388023</v>
      </c>
      <c r="CT96" s="109">
        <f t="shared" si="123"/>
        <v>3786.5760498046875</v>
      </c>
      <c r="CU96" s="109">
        <f t="shared" si="124"/>
        <v>335</v>
      </c>
      <c r="CV96" s="109">
        <f t="shared" si="125"/>
        <v>-212.66166432698569</v>
      </c>
      <c r="CW96" s="109">
        <f t="shared" si="126"/>
        <v>2</v>
      </c>
      <c r="CX96" s="109">
        <f t="shared" si="127"/>
        <v>159</v>
      </c>
      <c r="CY96" s="109">
        <f t="shared" si="128"/>
        <v>10</v>
      </c>
      <c r="CZ96" s="109">
        <f t="shared" si="129"/>
        <v>0</v>
      </c>
      <c r="DA96" s="109">
        <f t="shared" si="130"/>
        <v>-103</v>
      </c>
      <c r="DB96" s="109">
        <f t="shared" si="131"/>
        <v>7570</v>
      </c>
      <c r="DC96" s="109">
        <f t="shared" si="132"/>
        <v>89.644368489583329</v>
      </c>
      <c r="DD96" s="117">
        <f t="shared" si="133"/>
        <v>3717.4261328379312</v>
      </c>
      <c r="DE96" s="4" t="s">
        <v>58</v>
      </c>
      <c r="DF96" s="108">
        <f t="shared" si="91"/>
        <v>40098.102719907372</v>
      </c>
      <c r="DG96" s="109">
        <f t="shared" si="155"/>
        <v>59.888705982881433</v>
      </c>
      <c r="DH96" s="109">
        <f t="shared" si="156"/>
        <v>3787.7750028722426</v>
      </c>
      <c r="DI96" s="109">
        <f t="shared" si="157"/>
        <v>335</v>
      </c>
      <c r="DJ96" s="109">
        <f t="shared" si="158"/>
        <v>-212.74434796501609</v>
      </c>
      <c r="DK96" s="109">
        <f t="shared" si="159"/>
        <v>2.1176470588235294</v>
      </c>
      <c r="DL96" s="109">
        <f t="shared" si="160"/>
        <v>159.1764705882353</v>
      </c>
      <c r="DM96" s="109">
        <f t="shared" si="161"/>
        <v>10</v>
      </c>
      <c r="DN96" s="109">
        <f t="shared" si="162"/>
        <v>0</v>
      </c>
      <c r="DO96" s="109">
        <f t="shared" si="163"/>
        <v>-103</v>
      </c>
      <c r="DP96" s="109">
        <f t="shared" si="164"/>
        <v>7570</v>
      </c>
      <c r="DQ96" s="109">
        <f t="shared" si="165"/>
        <v>89.035213694852942</v>
      </c>
      <c r="DR96" s="117">
        <f t="shared" si="166"/>
        <v>3716.9522677028881</v>
      </c>
    </row>
    <row r="97" spans="1:122">
      <c r="A97" s="4" t="s">
        <v>59</v>
      </c>
      <c r="B97" s="5">
        <f t="shared" si="84"/>
        <v>40098.102743055519</v>
      </c>
      <c r="C97">
        <f>LOOKUP(B97,Data!$A$6:$A$1806,Data!B$6:B$1806)</f>
        <v>59.894001007080078</v>
      </c>
      <c r="D97" s="8">
        <f>LOOKUP(B97,Data!$A$6:$A$1806,Data!C$6:C$1806)</f>
        <v>3788.072265625</v>
      </c>
      <c r="E97" s="8">
        <f t="shared" si="134"/>
        <v>59.888705982881433</v>
      </c>
      <c r="F97" s="8">
        <f t="shared" si="135"/>
        <v>3787.7750028722426</v>
      </c>
      <c r="H97" s="16">
        <f t="shared" si="17"/>
        <v>84.7991943359375</v>
      </c>
      <c r="I97" s="8">
        <f t="shared" si="9"/>
        <v>86.927628902780569</v>
      </c>
      <c r="J97" s="8"/>
      <c r="K97" s="8">
        <f t="shared" si="136"/>
        <v>3756.8895288803997</v>
      </c>
      <c r="L97" s="8">
        <f t="shared" si="81"/>
        <v>0.59345668260887663</v>
      </c>
      <c r="M97" s="8">
        <f t="shared" si="82"/>
        <v>3770.8704931954508</v>
      </c>
      <c r="N97" s="8">
        <f>AVERAGE(D$79:D97)</f>
        <v>3750.6996941817433</v>
      </c>
      <c r="O97" s="8">
        <f>AVERAGE(M$79:M97)</f>
        <v>3755.2154444617054</v>
      </c>
      <c r="P97" s="8">
        <f t="shared" si="92"/>
        <v>3688.545008971128</v>
      </c>
      <c r="Q97" s="8">
        <f>AVERAGE(P$79:P97)</f>
        <v>3683.5006271689508</v>
      </c>
      <c r="R97">
        <f t="shared" si="85"/>
        <v>633</v>
      </c>
      <c r="S97" s="9"/>
      <c r="T97" s="8"/>
      <c r="U97" s="9"/>
      <c r="Y97">
        <v>0</v>
      </c>
      <c r="Z97">
        <f t="shared" si="10"/>
        <v>633</v>
      </c>
      <c r="AA97">
        <f t="shared" si="83"/>
        <v>-428.42944889818364</v>
      </c>
      <c r="AB97">
        <f t="shared" si="137"/>
        <v>-413.86162941661723</v>
      </c>
      <c r="AC97" s="87" t="str">
        <f t="shared" si="18"/>
        <v>T+36 sec</v>
      </c>
      <c r="AD97" s="95"/>
      <c r="AE97" s="100"/>
      <c r="AF97" s="95"/>
      <c r="AG97" s="100"/>
      <c r="AH97" s="95">
        <f t="shared" si="139"/>
        <v>59.88870598288144</v>
      </c>
      <c r="AI97" s="100">
        <f t="shared" si="140"/>
        <v>-415.1636825285122</v>
      </c>
      <c r="AJ97" s="95">
        <f t="shared" si="108"/>
        <v>59.887944539388023</v>
      </c>
      <c r="AK97" s="100">
        <f t="shared" si="109"/>
        <v>-411.95877773311224</v>
      </c>
      <c r="AL97" s="90">
        <f t="shared" si="141"/>
        <v>59.888705982881433</v>
      </c>
      <c r="AM97" s="91">
        <f t="shared" si="142"/>
        <v>-413.86162941661723</v>
      </c>
      <c r="AN97" s="3" t="s">
        <v>59</v>
      </c>
      <c r="AO97" s="5">
        <f t="shared" si="86"/>
        <v>40098.102743055519</v>
      </c>
      <c r="AP97" s="51">
        <f>LOOKUP($AO97,Data!$A$6:$A$1806,Data!$B$6:$B$1806)</f>
        <v>59.894001007080078</v>
      </c>
      <c r="AQ97" s="9">
        <f>LOOKUP($AO97,Data!$A$6:$A$1806,Data!$C$6:$C$1806)</f>
        <v>3788.072265625</v>
      </c>
      <c r="AR97" s="9">
        <f>LOOKUP($AO97,Data!$A$6:$A$1806,Data!$D$6:$D$1806)</f>
        <v>335</v>
      </c>
      <c r="AS97" s="9">
        <f>IF($AS$1="+",LOOKUP($AO97,Data!$A$6:$A$1806,Data!$E$6:$E$1806)*-1,LOOKUP($AO97,Data!$A$6:$A$1806,Data!$E$6:$E$1806))</f>
        <v>-214.34669494628906</v>
      </c>
      <c r="AT97" s="9">
        <f>LOOKUP($AO97,Data!$A$6:$A$1806,Data!$F$6:$F$1806)</f>
        <v>1</v>
      </c>
      <c r="AU97" s="9">
        <f>LOOKUP($AO97,Data!$A$6:$A$1806,Data!$G$6:$G$1806)</f>
        <v>159</v>
      </c>
      <c r="AV97" s="9">
        <f>LOOKUP($AO97,Data!$A$6:$A$1806,Data!$H$6:$H$1806)</f>
        <v>10</v>
      </c>
      <c r="AW97" s="9">
        <f>LOOKUP($AO97,Data!$A$6:$A$1806,Data!$I$6:$I$1806)</f>
        <v>0</v>
      </c>
      <c r="AX97" s="9">
        <f>LOOKUP($AO97,Data!$A$6:$A$1806,Data!$J$6:$J$1806)</f>
        <v>-103</v>
      </c>
      <c r="AY97" s="9">
        <f>LOOKUP($AO97,Data!$A$6:$A$1806,Data!$K$6:$K$1806)</f>
        <v>7570</v>
      </c>
      <c r="AZ97" s="16">
        <f t="shared" si="19"/>
        <v>84.7991943359375</v>
      </c>
      <c r="BA97" s="3" t="s">
        <v>59</v>
      </c>
      <c r="BB97" s="108">
        <f t="shared" si="87"/>
        <v>40098.102743055519</v>
      </c>
      <c r="BC97" s="14"/>
      <c r="BD97" s="14"/>
      <c r="BE97" s="14"/>
      <c r="BF97" s="14"/>
      <c r="BG97" s="14"/>
      <c r="BH97" s="14"/>
      <c r="BI97" s="14"/>
      <c r="BJ97" s="14"/>
      <c r="BK97" s="14"/>
      <c r="BL97" s="14"/>
      <c r="BM97" s="14"/>
      <c r="BN97" s="89"/>
      <c r="BO97" s="3" t="s">
        <v>59</v>
      </c>
      <c r="BP97" s="108">
        <f t="shared" si="88"/>
        <v>40098.102743055519</v>
      </c>
      <c r="BQ97" s="14"/>
      <c r="BR97" s="14"/>
      <c r="BS97" s="14"/>
      <c r="BT97" s="14"/>
      <c r="BU97" s="14"/>
      <c r="BV97" s="14"/>
      <c r="BW97" s="14"/>
      <c r="BX97" s="14"/>
      <c r="BY97" s="14"/>
      <c r="BZ97" s="14"/>
      <c r="CA97" s="14"/>
      <c r="CB97" s="89"/>
      <c r="CC97" s="4" t="s">
        <v>59</v>
      </c>
      <c r="CD97" s="108">
        <f t="shared" si="89"/>
        <v>40098.102743055519</v>
      </c>
      <c r="CE97" s="109">
        <f t="shared" si="143"/>
        <v>59.889182350852273</v>
      </c>
      <c r="CF97" s="109">
        <f t="shared" si="144"/>
        <v>3783.772128018466</v>
      </c>
      <c r="CG97" s="109">
        <f t="shared" si="145"/>
        <v>335</v>
      </c>
      <c r="CH97" s="109">
        <f t="shared" si="146"/>
        <v>-212.66088451038706</v>
      </c>
      <c r="CI97" s="109">
        <f t="shared" si="147"/>
        <v>1.0909090909090908</v>
      </c>
      <c r="CJ97" s="109">
        <f t="shared" si="148"/>
        <v>158.18181818181819</v>
      </c>
      <c r="CK97" s="109">
        <f t="shared" si="149"/>
        <v>10</v>
      </c>
      <c r="CL97" s="109">
        <f t="shared" si="150"/>
        <v>0</v>
      </c>
      <c r="CM97" s="109">
        <f t="shared" si="151"/>
        <v>-103</v>
      </c>
      <c r="CN97" s="109">
        <f t="shared" si="152"/>
        <v>7570</v>
      </c>
      <c r="CO97" s="109">
        <f t="shared" si="153"/>
        <v>88.654119318181813</v>
      </c>
      <c r="CP97" s="117">
        <f t="shared" si="154"/>
        <v>3714.5856096094303</v>
      </c>
      <c r="CQ97" s="4" t="s">
        <v>59</v>
      </c>
      <c r="CR97" s="108">
        <f t="shared" si="90"/>
        <v>40098.102743055519</v>
      </c>
      <c r="CS97" s="109">
        <f t="shared" si="122"/>
        <v>59.887944539388023</v>
      </c>
      <c r="CT97" s="109">
        <f t="shared" si="123"/>
        <v>3786.5760498046875</v>
      </c>
      <c r="CU97" s="109">
        <f t="shared" si="124"/>
        <v>335</v>
      </c>
      <c r="CV97" s="109">
        <f t="shared" si="125"/>
        <v>-212.66166432698569</v>
      </c>
      <c r="CW97" s="109">
        <f t="shared" si="126"/>
        <v>2</v>
      </c>
      <c r="CX97" s="109">
        <f t="shared" si="127"/>
        <v>159</v>
      </c>
      <c r="CY97" s="109">
        <f t="shared" si="128"/>
        <v>10</v>
      </c>
      <c r="CZ97" s="109">
        <f t="shared" si="129"/>
        <v>0</v>
      </c>
      <c r="DA97" s="109">
        <f t="shared" si="130"/>
        <v>-103</v>
      </c>
      <c r="DB97" s="109">
        <f t="shared" si="131"/>
        <v>7570</v>
      </c>
      <c r="DC97" s="109">
        <f t="shared" si="132"/>
        <v>89.644368489583329</v>
      </c>
      <c r="DD97" s="117">
        <f t="shared" si="133"/>
        <v>3717.4261328379312</v>
      </c>
      <c r="DE97" s="4" t="s">
        <v>59</v>
      </c>
      <c r="DF97" s="108">
        <f t="shared" si="91"/>
        <v>40098.102743055519</v>
      </c>
      <c r="DG97" s="109">
        <f t="shared" si="155"/>
        <v>59.888705982881433</v>
      </c>
      <c r="DH97" s="109">
        <f t="shared" si="156"/>
        <v>3787.7750028722426</v>
      </c>
      <c r="DI97" s="109">
        <f t="shared" si="157"/>
        <v>335</v>
      </c>
      <c r="DJ97" s="109">
        <f t="shared" si="158"/>
        <v>-212.74434796501609</v>
      </c>
      <c r="DK97" s="109">
        <f t="shared" si="159"/>
        <v>2.1176470588235294</v>
      </c>
      <c r="DL97" s="109">
        <f t="shared" si="160"/>
        <v>159.1764705882353</v>
      </c>
      <c r="DM97" s="109">
        <f t="shared" si="161"/>
        <v>10</v>
      </c>
      <c r="DN97" s="109">
        <f t="shared" si="162"/>
        <v>0</v>
      </c>
      <c r="DO97" s="109">
        <f t="shared" si="163"/>
        <v>-103</v>
      </c>
      <c r="DP97" s="109">
        <f t="shared" si="164"/>
        <v>7570</v>
      </c>
      <c r="DQ97" s="109">
        <f t="shared" si="165"/>
        <v>89.035213694852942</v>
      </c>
      <c r="DR97" s="117">
        <f t="shared" si="166"/>
        <v>3716.9522677028881</v>
      </c>
    </row>
    <row r="98" spans="1:122">
      <c r="A98" s="4" t="s">
        <v>60</v>
      </c>
      <c r="B98" s="5">
        <f t="shared" si="84"/>
        <v>40098.102766203665</v>
      </c>
      <c r="C98">
        <f>LOOKUP(B98,Data!$A$6:$A$1806,Data!B$6:B$1806)</f>
        <v>59.893001556396484</v>
      </c>
      <c r="D98" s="8">
        <f>LOOKUP(B98,Data!$A$6:$A$1806,Data!C$6:C$1806)</f>
        <v>3788.868408203125</v>
      </c>
      <c r="E98" s="8">
        <f t="shared" si="134"/>
        <v>59.888705982881433</v>
      </c>
      <c r="F98" s="8">
        <f t="shared" si="135"/>
        <v>3787.7750028722426</v>
      </c>
      <c r="H98" s="16">
        <f t="shared" si="17"/>
        <v>85.5987548828125</v>
      </c>
      <c r="I98" s="8">
        <f t="shared" si="9"/>
        <v>86.462522995791744</v>
      </c>
      <c r="J98" s="8"/>
      <c r="K98" s="8">
        <f t="shared" si="136"/>
        <v>3756.8895288803997</v>
      </c>
      <c r="L98" s="8">
        <f t="shared" si="81"/>
        <v>0.59345668260887663</v>
      </c>
      <c r="M98" s="8">
        <f t="shared" si="82"/>
        <v>3770.998843971071</v>
      </c>
      <c r="N98" s="8">
        <f>AVERAGE(D$79:D98)</f>
        <v>3752.6081298828126</v>
      </c>
      <c r="O98" s="8">
        <f>AVERAGE(M$79:M98)</f>
        <v>3756.0046144371736</v>
      </c>
      <c r="P98" s="8">
        <f t="shared" si="92"/>
        <v>3689.1384656537371</v>
      </c>
      <c r="Q98" s="8">
        <f>AVERAGE(P$79:P98)</f>
        <v>3683.7973555102553</v>
      </c>
      <c r="R98">
        <f t="shared" si="85"/>
        <v>633</v>
      </c>
      <c r="S98" s="9"/>
      <c r="T98" s="8"/>
      <c r="U98" s="9"/>
      <c r="Y98">
        <v>0</v>
      </c>
      <c r="Z98">
        <f t="shared" si="10"/>
        <v>633</v>
      </c>
      <c r="AA98">
        <f t="shared" si="83"/>
        <v>-425.55080205675307</v>
      </c>
      <c r="AB98">
        <f t="shared" si="137"/>
        <v>-413.86162941661723</v>
      </c>
      <c r="AC98" s="87" t="str">
        <f t="shared" si="18"/>
        <v>T+38 sec</v>
      </c>
      <c r="AD98" s="95"/>
      <c r="AE98" s="100"/>
      <c r="AF98" s="95"/>
      <c r="AG98" s="100"/>
      <c r="AH98" s="95">
        <f t="shared" si="139"/>
        <v>59.88870598288144</v>
      </c>
      <c r="AI98" s="100">
        <f t="shared" si="140"/>
        <v>-415.1636825285122</v>
      </c>
      <c r="AJ98" s="95">
        <f t="shared" si="108"/>
        <v>59.887944539388023</v>
      </c>
      <c r="AK98" s="100">
        <f t="shared" si="109"/>
        <v>-411.95877773311224</v>
      </c>
      <c r="AL98" s="90">
        <f t="shared" si="141"/>
        <v>59.888705982881433</v>
      </c>
      <c r="AM98" s="91">
        <f t="shared" si="142"/>
        <v>-413.86162941661723</v>
      </c>
      <c r="AN98" s="3" t="s">
        <v>60</v>
      </c>
      <c r="AO98" s="5">
        <f t="shared" si="86"/>
        <v>40098.102766203665</v>
      </c>
      <c r="AP98" s="51">
        <f>LOOKUP($AO98,Data!$A$6:$A$1806,Data!$B$6:$B$1806)</f>
        <v>59.893001556396484</v>
      </c>
      <c r="AQ98" s="9">
        <f>LOOKUP($AO98,Data!$A$6:$A$1806,Data!$C$6:$C$1806)</f>
        <v>3788.868408203125</v>
      </c>
      <c r="AR98" s="9">
        <f>LOOKUP($AO98,Data!$A$6:$A$1806,Data!$D$6:$D$1806)</f>
        <v>335</v>
      </c>
      <c r="AS98" s="9">
        <f>IF($AS$1="+",LOOKUP($AO98,Data!$A$6:$A$1806,Data!$E$6:$E$1806)*-1,LOOKUP($AO98,Data!$A$6:$A$1806,Data!$E$6:$E$1806))</f>
        <v>-214.34669494628906</v>
      </c>
      <c r="AT98" s="9">
        <f>LOOKUP($AO98,Data!$A$6:$A$1806,Data!$F$6:$F$1806)</f>
        <v>1</v>
      </c>
      <c r="AU98" s="9">
        <f>LOOKUP($AO98,Data!$A$6:$A$1806,Data!$G$6:$G$1806)</f>
        <v>159.5</v>
      </c>
      <c r="AV98" s="9">
        <f>LOOKUP($AO98,Data!$A$6:$A$1806,Data!$H$6:$H$1806)</f>
        <v>10</v>
      </c>
      <c r="AW98" s="9">
        <f>LOOKUP($AO98,Data!$A$6:$A$1806,Data!$I$6:$I$1806)</f>
        <v>0</v>
      </c>
      <c r="AX98" s="9">
        <f>LOOKUP($AO98,Data!$A$6:$A$1806,Data!$J$6:$J$1806)</f>
        <v>-103</v>
      </c>
      <c r="AY98" s="9">
        <f>LOOKUP($AO98,Data!$A$6:$A$1806,Data!$K$6:$K$1806)</f>
        <v>7570</v>
      </c>
      <c r="AZ98" s="16">
        <f t="shared" si="19"/>
        <v>85.5987548828125</v>
      </c>
      <c r="BA98" s="3" t="s">
        <v>60</v>
      </c>
      <c r="BB98" s="108">
        <f t="shared" si="87"/>
        <v>40098.102766203665</v>
      </c>
      <c r="BC98" s="14"/>
      <c r="BD98" s="14"/>
      <c r="BE98" s="14"/>
      <c r="BF98" s="14"/>
      <c r="BG98" s="14"/>
      <c r="BH98" s="14"/>
      <c r="BI98" s="14"/>
      <c r="BJ98" s="14"/>
      <c r="BK98" s="14"/>
      <c r="BL98" s="14"/>
      <c r="BM98" s="14"/>
      <c r="BN98" s="89"/>
      <c r="BO98" s="3" t="s">
        <v>60</v>
      </c>
      <c r="BP98" s="108">
        <f t="shared" si="88"/>
        <v>40098.102766203665</v>
      </c>
      <c r="BQ98" s="14"/>
      <c r="BR98" s="14"/>
      <c r="BS98" s="14"/>
      <c r="BT98" s="14"/>
      <c r="BU98" s="14"/>
      <c r="BV98" s="14"/>
      <c r="BW98" s="14"/>
      <c r="BX98" s="14"/>
      <c r="BY98" s="14"/>
      <c r="BZ98" s="14"/>
      <c r="CA98" s="14"/>
      <c r="CB98" s="89"/>
      <c r="CC98" s="4" t="s">
        <v>60</v>
      </c>
      <c r="CD98" s="108">
        <f t="shared" si="89"/>
        <v>40098.102766203665</v>
      </c>
      <c r="CE98" s="109">
        <f t="shared" si="143"/>
        <v>59.889182350852273</v>
      </c>
      <c r="CF98" s="109">
        <f t="shared" si="144"/>
        <v>3783.772128018466</v>
      </c>
      <c r="CG98" s="109">
        <f t="shared" si="145"/>
        <v>335</v>
      </c>
      <c r="CH98" s="109">
        <f t="shared" si="146"/>
        <v>-212.66088451038706</v>
      </c>
      <c r="CI98" s="109">
        <f t="shared" si="147"/>
        <v>1.0909090909090908</v>
      </c>
      <c r="CJ98" s="109">
        <f t="shared" si="148"/>
        <v>158.18181818181819</v>
      </c>
      <c r="CK98" s="109">
        <f t="shared" si="149"/>
        <v>10</v>
      </c>
      <c r="CL98" s="109">
        <f t="shared" si="150"/>
        <v>0</v>
      </c>
      <c r="CM98" s="109">
        <f t="shared" si="151"/>
        <v>-103</v>
      </c>
      <c r="CN98" s="109">
        <f t="shared" si="152"/>
        <v>7570</v>
      </c>
      <c r="CO98" s="109">
        <f t="shared" si="153"/>
        <v>88.654119318181813</v>
      </c>
      <c r="CP98" s="117">
        <f t="shared" si="154"/>
        <v>3714.5856096094303</v>
      </c>
      <c r="CQ98" s="4" t="s">
        <v>60</v>
      </c>
      <c r="CR98" s="108">
        <f t="shared" si="90"/>
        <v>40098.102766203665</v>
      </c>
      <c r="CS98" s="109">
        <f t="shared" si="122"/>
        <v>59.887944539388023</v>
      </c>
      <c r="CT98" s="109">
        <f t="shared" si="123"/>
        <v>3786.5760498046875</v>
      </c>
      <c r="CU98" s="109">
        <f t="shared" si="124"/>
        <v>335</v>
      </c>
      <c r="CV98" s="109">
        <f t="shared" si="125"/>
        <v>-212.66166432698569</v>
      </c>
      <c r="CW98" s="109">
        <f t="shared" si="126"/>
        <v>2</v>
      </c>
      <c r="CX98" s="109">
        <f t="shared" si="127"/>
        <v>159</v>
      </c>
      <c r="CY98" s="109">
        <f t="shared" si="128"/>
        <v>10</v>
      </c>
      <c r="CZ98" s="109">
        <f t="shared" si="129"/>
        <v>0</v>
      </c>
      <c r="DA98" s="109">
        <f t="shared" si="130"/>
        <v>-103</v>
      </c>
      <c r="DB98" s="109">
        <f t="shared" si="131"/>
        <v>7570</v>
      </c>
      <c r="DC98" s="109">
        <f t="shared" si="132"/>
        <v>89.644368489583329</v>
      </c>
      <c r="DD98" s="117">
        <f t="shared" si="133"/>
        <v>3717.4261328379312</v>
      </c>
      <c r="DE98" s="4" t="s">
        <v>60</v>
      </c>
      <c r="DF98" s="108">
        <f t="shared" si="91"/>
        <v>40098.102766203665</v>
      </c>
      <c r="DG98" s="109">
        <f t="shared" si="155"/>
        <v>59.888705982881433</v>
      </c>
      <c r="DH98" s="109">
        <f t="shared" si="156"/>
        <v>3787.7750028722426</v>
      </c>
      <c r="DI98" s="109">
        <f t="shared" si="157"/>
        <v>335</v>
      </c>
      <c r="DJ98" s="109">
        <f t="shared" si="158"/>
        <v>-212.74434796501609</v>
      </c>
      <c r="DK98" s="109">
        <f t="shared" si="159"/>
        <v>2.1176470588235294</v>
      </c>
      <c r="DL98" s="109">
        <f t="shared" si="160"/>
        <v>159.1764705882353</v>
      </c>
      <c r="DM98" s="109">
        <f t="shared" si="161"/>
        <v>10</v>
      </c>
      <c r="DN98" s="109">
        <f t="shared" si="162"/>
        <v>0</v>
      </c>
      <c r="DO98" s="109">
        <f t="shared" si="163"/>
        <v>-103</v>
      </c>
      <c r="DP98" s="109">
        <f t="shared" si="164"/>
        <v>7570</v>
      </c>
      <c r="DQ98" s="109">
        <f t="shared" si="165"/>
        <v>89.035213694852942</v>
      </c>
      <c r="DR98" s="117">
        <f t="shared" si="166"/>
        <v>3716.9522677028881</v>
      </c>
    </row>
    <row r="99" spans="1:122">
      <c r="A99" s="4" t="s">
        <v>61</v>
      </c>
      <c r="B99" s="5">
        <f t="shared" si="84"/>
        <v>40098.102789351811</v>
      </c>
      <c r="C99">
        <f>LOOKUP(B99,Data!$A$6:$A$1806,Data!B$6:B$1806)</f>
        <v>59.894001007080078</v>
      </c>
      <c r="D99" s="8">
        <f>LOOKUP(B99,Data!$A$6:$A$1806,Data!C$6:C$1806)</f>
        <v>3788.471923828125</v>
      </c>
      <c r="E99" s="8">
        <f t="shared" si="134"/>
        <v>59.888705982881433</v>
      </c>
      <c r="F99" s="8">
        <f t="shared" si="135"/>
        <v>3787.7750028722426</v>
      </c>
      <c r="H99" s="16">
        <f t="shared" si="17"/>
        <v>84.7991943359375</v>
      </c>
      <c r="I99" s="8">
        <f t="shared" si="9"/>
        <v>85.880357964842759</v>
      </c>
      <c r="J99" s="8"/>
      <c r="K99" s="8">
        <f t="shared" si="136"/>
        <v>3756.8895288803997</v>
      </c>
      <c r="L99" s="8">
        <f t="shared" si="81"/>
        <v>0.59345668260887663</v>
      </c>
      <c r="M99" s="8">
        <f t="shared" si="82"/>
        <v>3771.010135622731</v>
      </c>
      <c r="N99" s="8">
        <f>AVERAGE(D$79:D99)</f>
        <v>3754.3159295944943</v>
      </c>
      <c r="O99" s="8">
        <f>AVERAGE(M$79:M99)</f>
        <v>3756.7191630650568</v>
      </c>
      <c r="P99" s="8">
        <f t="shared" si="92"/>
        <v>3689.7319223363461</v>
      </c>
      <c r="Q99" s="8">
        <f>AVERAGE(P$79:P99)</f>
        <v>3684.0940838515598</v>
      </c>
      <c r="R99">
        <f t="shared" si="85"/>
        <v>633</v>
      </c>
      <c r="S99" s="9"/>
      <c r="T99" s="8"/>
      <c r="U99" s="9"/>
      <c r="Y99">
        <v>0</v>
      </c>
      <c r="Z99">
        <f t="shared" si="10"/>
        <v>633</v>
      </c>
      <c r="AA99">
        <f t="shared" si="83"/>
        <v>-428.42944889818364</v>
      </c>
      <c r="AB99">
        <f t="shared" si="137"/>
        <v>-413.86162941661723</v>
      </c>
      <c r="AC99" s="87" t="str">
        <f t="shared" si="18"/>
        <v>T+40 sec</v>
      </c>
      <c r="AD99" s="95"/>
      <c r="AE99" s="100"/>
      <c r="AF99" s="95"/>
      <c r="AG99" s="100"/>
      <c r="AH99" s="95">
        <f t="shared" si="139"/>
        <v>59.88870598288144</v>
      </c>
      <c r="AI99" s="100">
        <f t="shared" si="140"/>
        <v>-415.1636825285122</v>
      </c>
      <c r="AJ99" s="95">
        <f t="shared" si="108"/>
        <v>59.887944539388023</v>
      </c>
      <c r="AK99" s="100">
        <f t="shared" si="109"/>
        <v>-411.95877773311224</v>
      </c>
      <c r="AL99" s="90">
        <f t="shared" si="141"/>
        <v>59.888705982881433</v>
      </c>
      <c r="AM99" s="91">
        <f t="shared" si="142"/>
        <v>-413.86162941661723</v>
      </c>
      <c r="AN99" s="3" t="s">
        <v>61</v>
      </c>
      <c r="AO99" s="5">
        <f t="shared" si="86"/>
        <v>40098.102789351811</v>
      </c>
      <c r="AP99" s="51">
        <f>LOOKUP($AO99,Data!$A$6:$A$1806,Data!$B$6:$B$1806)</f>
        <v>59.894001007080078</v>
      </c>
      <c r="AQ99" s="9">
        <f>LOOKUP($AO99,Data!$A$6:$A$1806,Data!$C$6:$C$1806)</f>
        <v>3788.471923828125</v>
      </c>
      <c r="AR99" s="9">
        <f>LOOKUP($AO99,Data!$A$6:$A$1806,Data!$D$6:$D$1806)</f>
        <v>335</v>
      </c>
      <c r="AS99" s="9">
        <f>IF($AS$1="+",LOOKUP($AO99,Data!$A$6:$A$1806,Data!$E$6:$E$1806)*-1,LOOKUP($AO99,Data!$A$6:$A$1806,Data!$E$6:$E$1806))</f>
        <v>-214.34669494628906</v>
      </c>
      <c r="AT99" s="9">
        <f>LOOKUP($AO99,Data!$A$6:$A$1806,Data!$F$6:$F$1806)</f>
        <v>2</v>
      </c>
      <c r="AU99" s="9">
        <f>LOOKUP($AO99,Data!$A$6:$A$1806,Data!$G$6:$G$1806)</f>
        <v>160</v>
      </c>
      <c r="AV99" s="9">
        <f>LOOKUP($AO99,Data!$A$6:$A$1806,Data!$H$6:$H$1806)</f>
        <v>10</v>
      </c>
      <c r="AW99" s="9">
        <f>LOOKUP($AO99,Data!$A$6:$A$1806,Data!$I$6:$I$1806)</f>
        <v>0</v>
      </c>
      <c r="AX99" s="9">
        <f>LOOKUP($AO99,Data!$A$6:$A$1806,Data!$J$6:$J$1806)</f>
        <v>-103</v>
      </c>
      <c r="AY99" s="9">
        <f>LOOKUP($AO99,Data!$A$6:$A$1806,Data!$K$6:$K$1806)</f>
        <v>7570</v>
      </c>
      <c r="AZ99" s="16">
        <f t="shared" si="19"/>
        <v>84.7991943359375</v>
      </c>
      <c r="BA99" s="3" t="s">
        <v>61</v>
      </c>
      <c r="BB99" s="108">
        <f t="shared" si="87"/>
        <v>40098.102789351811</v>
      </c>
      <c r="BC99" s="14"/>
      <c r="BD99" s="14"/>
      <c r="BE99" s="14"/>
      <c r="BF99" s="14"/>
      <c r="BG99" s="14"/>
      <c r="BH99" s="14"/>
      <c r="BI99" s="14"/>
      <c r="BJ99" s="14"/>
      <c r="BK99" s="14"/>
      <c r="BL99" s="14"/>
      <c r="BM99" s="14"/>
      <c r="BN99" s="89"/>
      <c r="BO99" s="3" t="s">
        <v>61</v>
      </c>
      <c r="BP99" s="108">
        <f t="shared" si="88"/>
        <v>40098.102789351811</v>
      </c>
      <c r="BQ99" s="14"/>
      <c r="BR99" s="14"/>
      <c r="BS99" s="14"/>
      <c r="BT99" s="14"/>
      <c r="BU99" s="14"/>
      <c r="BV99" s="14"/>
      <c r="BW99" s="14"/>
      <c r="BX99" s="14"/>
      <c r="BY99" s="14"/>
      <c r="BZ99" s="14"/>
      <c r="CA99" s="14"/>
      <c r="CB99" s="89"/>
      <c r="CC99" s="4" t="s">
        <v>61</v>
      </c>
      <c r="CD99" s="108">
        <f t="shared" si="89"/>
        <v>40098.102789351811</v>
      </c>
      <c r="CE99" s="109">
        <f t="shared" si="143"/>
        <v>59.889182350852273</v>
      </c>
      <c r="CF99" s="109">
        <f t="shared" si="144"/>
        <v>3783.772128018466</v>
      </c>
      <c r="CG99" s="109">
        <f t="shared" si="145"/>
        <v>335</v>
      </c>
      <c r="CH99" s="109">
        <f t="shared" si="146"/>
        <v>-212.66088451038706</v>
      </c>
      <c r="CI99" s="109">
        <f t="shared" si="147"/>
        <v>1.0909090909090908</v>
      </c>
      <c r="CJ99" s="109">
        <f t="shared" si="148"/>
        <v>158.18181818181819</v>
      </c>
      <c r="CK99" s="109">
        <f t="shared" si="149"/>
        <v>10</v>
      </c>
      <c r="CL99" s="109">
        <f t="shared" si="150"/>
        <v>0</v>
      </c>
      <c r="CM99" s="109">
        <f t="shared" si="151"/>
        <v>-103</v>
      </c>
      <c r="CN99" s="109">
        <f t="shared" si="152"/>
        <v>7570</v>
      </c>
      <c r="CO99" s="109">
        <f t="shared" si="153"/>
        <v>88.654119318181813</v>
      </c>
      <c r="CP99" s="117">
        <f t="shared" si="154"/>
        <v>3714.5856096094303</v>
      </c>
      <c r="CQ99" s="4" t="s">
        <v>61</v>
      </c>
      <c r="CR99" s="108">
        <f t="shared" si="90"/>
        <v>40098.102789351811</v>
      </c>
      <c r="CS99" s="109">
        <f t="shared" si="122"/>
        <v>59.887944539388023</v>
      </c>
      <c r="CT99" s="109">
        <f t="shared" si="123"/>
        <v>3786.5760498046875</v>
      </c>
      <c r="CU99" s="109">
        <f t="shared" si="124"/>
        <v>335</v>
      </c>
      <c r="CV99" s="109">
        <f t="shared" si="125"/>
        <v>-212.66166432698569</v>
      </c>
      <c r="CW99" s="109">
        <f t="shared" si="126"/>
        <v>2</v>
      </c>
      <c r="CX99" s="109">
        <f t="shared" si="127"/>
        <v>159</v>
      </c>
      <c r="CY99" s="109">
        <f t="shared" si="128"/>
        <v>10</v>
      </c>
      <c r="CZ99" s="109">
        <f t="shared" si="129"/>
        <v>0</v>
      </c>
      <c r="DA99" s="109">
        <f t="shared" si="130"/>
        <v>-103</v>
      </c>
      <c r="DB99" s="109">
        <f t="shared" si="131"/>
        <v>7570</v>
      </c>
      <c r="DC99" s="109">
        <f t="shared" si="132"/>
        <v>89.644368489583329</v>
      </c>
      <c r="DD99" s="117">
        <f t="shared" si="133"/>
        <v>3717.4261328379312</v>
      </c>
      <c r="DE99" s="4" t="s">
        <v>61</v>
      </c>
      <c r="DF99" s="108">
        <f t="shared" si="91"/>
        <v>40098.102789351811</v>
      </c>
      <c r="DG99" s="109">
        <f t="shared" si="155"/>
        <v>59.888705982881433</v>
      </c>
      <c r="DH99" s="109">
        <f t="shared" si="156"/>
        <v>3787.7750028722426</v>
      </c>
      <c r="DI99" s="109">
        <f t="shared" si="157"/>
        <v>335</v>
      </c>
      <c r="DJ99" s="109">
        <f t="shared" si="158"/>
        <v>-212.74434796501609</v>
      </c>
      <c r="DK99" s="109">
        <f t="shared" si="159"/>
        <v>2.1176470588235294</v>
      </c>
      <c r="DL99" s="109">
        <f t="shared" si="160"/>
        <v>159.1764705882353</v>
      </c>
      <c r="DM99" s="109">
        <f t="shared" si="161"/>
        <v>10</v>
      </c>
      <c r="DN99" s="109">
        <f t="shared" si="162"/>
        <v>0</v>
      </c>
      <c r="DO99" s="109">
        <f t="shared" si="163"/>
        <v>-103</v>
      </c>
      <c r="DP99" s="109">
        <f t="shared" si="164"/>
        <v>7570</v>
      </c>
      <c r="DQ99" s="109">
        <f t="shared" si="165"/>
        <v>89.035213694852942</v>
      </c>
      <c r="DR99" s="117">
        <f t="shared" si="166"/>
        <v>3716.9522677028881</v>
      </c>
    </row>
    <row r="100" spans="1:122">
      <c r="A100" s="4" t="s">
        <v>62</v>
      </c>
      <c r="B100" s="5">
        <f t="shared" si="84"/>
        <v>40098.102812499958</v>
      </c>
      <c r="C100">
        <f>LOOKUP(B100,Data!$A$6:$A$1806,Data!B$6:B$1806)</f>
        <v>59.894001007080078</v>
      </c>
      <c r="D100" s="8">
        <f>LOOKUP(B100,Data!$A$6:$A$1806,Data!C$6:C$1806)</f>
        <v>3788.471923828125</v>
      </c>
      <c r="E100" s="8">
        <f t="shared" si="134"/>
        <v>59.888705982881433</v>
      </c>
      <c r="F100" s="8">
        <f t="shared" si="135"/>
        <v>3787.7750028722426</v>
      </c>
      <c r="H100" s="16">
        <f t="shared" si="17"/>
        <v>84.7991943359375</v>
      </c>
      <c r="I100" s="8">
        <f t="shared" si="9"/>
        <v>85.50195069472592</v>
      </c>
      <c r="J100" s="8"/>
      <c r="K100" s="8">
        <f t="shared" si="136"/>
        <v>3756.8895288803997</v>
      </c>
      <c r="L100" s="8">
        <f t="shared" si="81"/>
        <v>0.59345668260887663</v>
      </c>
      <c r="M100" s="8">
        <f t="shared" si="82"/>
        <v>3771.2251850352231</v>
      </c>
      <c r="N100" s="8">
        <f>AVERAGE(D$79:D100)</f>
        <v>3755.868474786932</v>
      </c>
      <c r="O100" s="8">
        <f>AVERAGE(M$79:M100)</f>
        <v>3757.3785277000643</v>
      </c>
      <c r="P100" s="8">
        <f t="shared" si="92"/>
        <v>3690.3253790189551</v>
      </c>
      <c r="Q100" s="8">
        <f>AVERAGE(P$79:P100)</f>
        <v>3684.3908121928639</v>
      </c>
      <c r="R100">
        <f t="shared" si="85"/>
        <v>633</v>
      </c>
      <c r="S100" s="9"/>
      <c r="T100" s="8"/>
      <c r="U100" s="9"/>
      <c r="Y100">
        <v>0</v>
      </c>
      <c r="Z100">
        <f t="shared" si="10"/>
        <v>633</v>
      </c>
      <c r="AA100">
        <f t="shared" si="83"/>
        <v>-428.42944889818364</v>
      </c>
      <c r="AB100">
        <f t="shared" si="137"/>
        <v>-413.86162941661723</v>
      </c>
      <c r="AC100" s="87" t="str">
        <f t="shared" si="18"/>
        <v>T+42 sec</v>
      </c>
      <c r="AD100" s="95"/>
      <c r="AE100" s="100"/>
      <c r="AF100" s="95"/>
      <c r="AG100" s="100"/>
      <c r="AH100" s="95"/>
      <c r="AI100" s="100"/>
      <c r="AJ100" s="95">
        <f t="shared" si="108"/>
        <v>59.887944539388023</v>
      </c>
      <c r="AK100" s="100">
        <f t="shared" si="109"/>
        <v>-411.95877773311224</v>
      </c>
      <c r="AL100" s="90">
        <f t="shared" si="141"/>
        <v>59.888705982881433</v>
      </c>
      <c r="AM100" s="91">
        <f t="shared" si="142"/>
        <v>-413.86162941661723</v>
      </c>
      <c r="AN100" s="3" t="s">
        <v>62</v>
      </c>
      <c r="AO100" s="5">
        <f t="shared" si="86"/>
        <v>40098.102812499958</v>
      </c>
      <c r="AP100" s="51">
        <f>LOOKUP($AO100,Data!$A$6:$A$1806,Data!$B$6:$B$1806)</f>
        <v>59.894001007080078</v>
      </c>
      <c r="AQ100" s="9">
        <f>LOOKUP($AO100,Data!$A$6:$A$1806,Data!$C$6:$C$1806)</f>
        <v>3788.471923828125</v>
      </c>
      <c r="AR100" s="9">
        <f>LOOKUP($AO100,Data!$A$6:$A$1806,Data!$D$6:$D$1806)</f>
        <v>335</v>
      </c>
      <c r="AS100" s="9">
        <f>IF($AS$1="+",LOOKUP($AO100,Data!$A$6:$A$1806,Data!$E$6:$E$1806)*-1,LOOKUP($AO100,Data!$A$6:$A$1806,Data!$E$6:$E$1806))</f>
        <v>-214.34669494628906</v>
      </c>
      <c r="AT100" s="9">
        <f>LOOKUP($AO100,Data!$A$6:$A$1806,Data!$F$6:$F$1806)</f>
        <v>2</v>
      </c>
      <c r="AU100" s="9">
        <f>LOOKUP($AO100,Data!$A$6:$A$1806,Data!$G$6:$G$1806)</f>
        <v>160</v>
      </c>
      <c r="AV100" s="9">
        <f>LOOKUP($AO100,Data!$A$6:$A$1806,Data!$H$6:$H$1806)</f>
        <v>10</v>
      </c>
      <c r="AW100" s="9">
        <f>LOOKUP($AO100,Data!$A$6:$A$1806,Data!$I$6:$I$1806)</f>
        <v>0</v>
      </c>
      <c r="AX100" s="9">
        <f>LOOKUP($AO100,Data!$A$6:$A$1806,Data!$J$6:$J$1806)</f>
        <v>-103</v>
      </c>
      <c r="AY100" s="9">
        <f>LOOKUP($AO100,Data!$A$6:$A$1806,Data!$K$6:$K$1806)</f>
        <v>7570</v>
      </c>
      <c r="AZ100" s="16">
        <f t="shared" si="19"/>
        <v>84.7991943359375</v>
      </c>
      <c r="BA100" s="3" t="s">
        <v>62</v>
      </c>
      <c r="BB100" s="108">
        <f t="shared" si="87"/>
        <v>40098.102812499958</v>
      </c>
      <c r="BC100" s="14"/>
      <c r="BD100" s="14"/>
      <c r="BE100" s="14"/>
      <c r="BF100" s="14"/>
      <c r="BG100" s="14"/>
      <c r="BH100" s="14"/>
      <c r="BI100" s="14"/>
      <c r="BJ100" s="14"/>
      <c r="BK100" s="14"/>
      <c r="BL100" s="14"/>
      <c r="BM100" s="14"/>
      <c r="BN100" s="89"/>
      <c r="BO100" s="3" t="s">
        <v>62</v>
      </c>
      <c r="BP100" s="108">
        <f t="shared" si="88"/>
        <v>40098.102812499958</v>
      </c>
      <c r="BQ100" s="14"/>
      <c r="BR100" s="14"/>
      <c r="BS100" s="14"/>
      <c r="BT100" s="14"/>
      <c r="BU100" s="14"/>
      <c r="BV100" s="14"/>
      <c r="BW100" s="14"/>
      <c r="BX100" s="14"/>
      <c r="BY100" s="14"/>
      <c r="BZ100" s="14"/>
      <c r="CA100" s="14"/>
      <c r="CB100" s="89"/>
      <c r="CC100" s="3" t="s">
        <v>62</v>
      </c>
      <c r="CD100" s="108">
        <f t="shared" si="89"/>
        <v>40098.102812499958</v>
      </c>
      <c r="CE100" s="14"/>
      <c r="CF100" s="14"/>
      <c r="CG100" s="14"/>
      <c r="CH100" s="14"/>
      <c r="CI100" s="14"/>
      <c r="CJ100" s="14"/>
      <c r="CK100" s="14"/>
      <c r="CL100" s="14"/>
      <c r="CM100" s="14"/>
      <c r="CN100" s="14"/>
      <c r="CO100" s="14"/>
      <c r="CP100" s="89"/>
      <c r="CQ100" s="4" t="s">
        <v>62</v>
      </c>
      <c r="CR100" s="108">
        <f t="shared" si="90"/>
        <v>40098.102812499958</v>
      </c>
      <c r="CS100" s="109">
        <f t="shared" si="122"/>
        <v>59.887944539388023</v>
      </c>
      <c r="CT100" s="109">
        <f t="shared" si="123"/>
        <v>3786.5760498046875</v>
      </c>
      <c r="CU100" s="109">
        <f t="shared" si="124"/>
        <v>335</v>
      </c>
      <c r="CV100" s="109">
        <f t="shared" si="125"/>
        <v>-212.66166432698569</v>
      </c>
      <c r="CW100" s="109">
        <f t="shared" si="126"/>
        <v>2</v>
      </c>
      <c r="CX100" s="109">
        <f t="shared" si="127"/>
        <v>159</v>
      </c>
      <c r="CY100" s="109">
        <f t="shared" si="128"/>
        <v>10</v>
      </c>
      <c r="CZ100" s="109">
        <f t="shared" si="129"/>
        <v>0</v>
      </c>
      <c r="DA100" s="109">
        <f t="shared" si="130"/>
        <v>-103</v>
      </c>
      <c r="DB100" s="109">
        <f t="shared" si="131"/>
        <v>7570</v>
      </c>
      <c r="DC100" s="109">
        <f t="shared" si="132"/>
        <v>89.644368489583329</v>
      </c>
      <c r="DD100" s="117">
        <f t="shared" si="133"/>
        <v>3717.4261328379312</v>
      </c>
      <c r="DE100" s="4" t="s">
        <v>62</v>
      </c>
      <c r="DF100" s="108">
        <f t="shared" si="91"/>
        <v>40098.102812499958</v>
      </c>
      <c r="DG100" s="109">
        <f t="shared" si="155"/>
        <v>59.888705982881433</v>
      </c>
      <c r="DH100" s="109">
        <f t="shared" si="156"/>
        <v>3787.7750028722426</v>
      </c>
      <c r="DI100" s="109">
        <f t="shared" si="157"/>
        <v>335</v>
      </c>
      <c r="DJ100" s="109">
        <f t="shared" si="158"/>
        <v>-212.74434796501609</v>
      </c>
      <c r="DK100" s="109">
        <f t="shared" si="159"/>
        <v>2.1176470588235294</v>
      </c>
      <c r="DL100" s="109">
        <f t="shared" si="160"/>
        <v>159.1764705882353</v>
      </c>
      <c r="DM100" s="109">
        <f t="shared" si="161"/>
        <v>10</v>
      </c>
      <c r="DN100" s="109">
        <f t="shared" si="162"/>
        <v>0</v>
      </c>
      <c r="DO100" s="109">
        <f t="shared" si="163"/>
        <v>-103</v>
      </c>
      <c r="DP100" s="109">
        <f t="shared" si="164"/>
        <v>7570</v>
      </c>
      <c r="DQ100" s="109">
        <f t="shared" si="165"/>
        <v>89.035213694852942</v>
      </c>
      <c r="DR100" s="117">
        <f t="shared" si="166"/>
        <v>3716.9522677028881</v>
      </c>
    </row>
    <row r="101" spans="1:122">
      <c r="A101" s="4" t="s">
        <v>63</v>
      </c>
      <c r="B101" s="5">
        <f t="shared" si="84"/>
        <v>40098.102835648104</v>
      </c>
      <c r="C101">
        <f>LOOKUP(B101,Data!$A$6:$A$1806,Data!B$6:B$1806)</f>
        <v>59.890998840332031</v>
      </c>
      <c r="D101" s="8">
        <f>LOOKUP(B101,Data!$A$6:$A$1806,Data!C$6:C$1806)</f>
        <v>3793.074462890625</v>
      </c>
      <c r="E101" s="8">
        <f t="shared" si="134"/>
        <v>59.888705982881433</v>
      </c>
      <c r="F101" s="8">
        <f t="shared" si="135"/>
        <v>3787.7750028722426</v>
      </c>
      <c r="H101" s="16">
        <f t="shared" si="17"/>
        <v>87.200927734375</v>
      </c>
      <c r="I101" s="8">
        <f t="shared" si="9"/>
        <v>86.0965926586031</v>
      </c>
      <c r="J101" s="8"/>
      <c r="K101" s="8">
        <f t="shared" si="136"/>
        <v>3756.8895288803997</v>
      </c>
      <c r="L101" s="8">
        <f t="shared" si="81"/>
        <v>0.59345668260887663</v>
      </c>
      <c r="M101" s="8">
        <f t="shared" si="82"/>
        <v>3772.4132836817093</v>
      </c>
      <c r="N101" s="8">
        <f>AVERAGE(D$79:D101)</f>
        <v>3757.486126443614</v>
      </c>
      <c r="O101" s="8">
        <f>AVERAGE(M$79:M101)</f>
        <v>3758.0322127427448</v>
      </c>
      <c r="P101" s="8">
        <f t="shared" si="92"/>
        <v>3690.9188357015641</v>
      </c>
      <c r="Q101" s="8">
        <f>AVERAGE(P$79:P101)</f>
        <v>3684.6875405341689</v>
      </c>
      <c r="R101">
        <f t="shared" si="85"/>
        <v>633</v>
      </c>
      <c r="S101" s="9"/>
      <c r="T101" s="8"/>
      <c r="U101" s="9"/>
      <c r="Y101">
        <v>0</v>
      </c>
      <c r="Z101">
        <f t="shared" si="10"/>
        <v>633</v>
      </c>
      <c r="AA101">
        <f t="shared" si="83"/>
        <v>-419.89739489100043</v>
      </c>
      <c r="AB101">
        <f t="shared" si="137"/>
        <v>-413.86162941661723</v>
      </c>
      <c r="AC101" s="87" t="str">
        <f t="shared" si="18"/>
        <v>T+44 sec</v>
      </c>
      <c r="AD101" s="95"/>
      <c r="AE101" s="100"/>
      <c r="AF101" s="95"/>
      <c r="AG101" s="100"/>
      <c r="AH101" s="95"/>
      <c r="AI101" s="100"/>
      <c r="AJ101" s="95">
        <f t="shared" si="108"/>
        <v>59.887944539388023</v>
      </c>
      <c r="AK101" s="100">
        <f t="shared" si="109"/>
        <v>-411.95877773311224</v>
      </c>
      <c r="AL101" s="90">
        <f t="shared" si="141"/>
        <v>59.888705982881433</v>
      </c>
      <c r="AM101" s="91">
        <f t="shared" si="142"/>
        <v>-413.86162941661723</v>
      </c>
      <c r="AN101" s="3" t="s">
        <v>63</v>
      </c>
      <c r="AO101" s="5">
        <f t="shared" si="86"/>
        <v>40098.102835648104</v>
      </c>
      <c r="AP101" s="51">
        <f>LOOKUP($AO101,Data!$A$6:$A$1806,Data!$B$6:$B$1806)</f>
        <v>59.890998840332031</v>
      </c>
      <c r="AQ101" s="9">
        <f>LOOKUP($AO101,Data!$A$6:$A$1806,Data!$C$6:$C$1806)</f>
        <v>3793.074462890625</v>
      </c>
      <c r="AR101" s="9">
        <f>LOOKUP($AO101,Data!$A$6:$A$1806,Data!$D$6:$D$1806)</f>
        <v>335</v>
      </c>
      <c r="AS101" s="9">
        <f>IF($AS$1="+",LOOKUP($AO101,Data!$A$6:$A$1806,Data!$E$6:$E$1806)*-1,LOOKUP($AO101,Data!$A$6:$A$1806,Data!$E$6:$E$1806))</f>
        <v>-214.34669494628906</v>
      </c>
      <c r="AT101" s="9">
        <f>LOOKUP($AO101,Data!$A$6:$A$1806,Data!$F$6:$F$1806)</f>
        <v>3</v>
      </c>
      <c r="AU101" s="9">
        <f>LOOKUP($AO101,Data!$A$6:$A$1806,Data!$G$6:$G$1806)</f>
        <v>160.5</v>
      </c>
      <c r="AV101" s="9">
        <f>LOOKUP($AO101,Data!$A$6:$A$1806,Data!$H$6:$H$1806)</f>
        <v>10</v>
      </c>
      <c r="AW101" s="9">
        <f>LOOKUP($AO101,Data!$A$6:$A$1806,Data!$I$6:$I$1806)</f>
        <v>0</v>
      </c>
      <c r="AX101" s="9">
        <f>LOOKUP($AO101,Data!$A$6:$A$1806,Data!$J$6:$J$1806)</f>
        <v>-103</v>
      </c>
      <c r="AY101" s="9">
        <f>LOOKUP($AO101,Data!$A$6:$A$1806,Data!$K$6:$K$1806)</f>
        <v>7570</v>
      </c>
      <c r="AZ101" s="16">
        <f t="shared" si="19"/>
        <v>87.200927734375</v>
      </c>
      <c r="BA101" s="3" t="s">
        <v>63</v>
      </c>
      <c r="BB101" s="108">
        <f t="shared" si="87"/>
        <v>40098.102835648104</v>
      </c>
      <c r="BC101" s="14"/>
      <c r="BD101" s="14"/>
      <c r="BE101" s="14"/>
      <c r="BF101" s="14"/>
      <c r="BG101" s="14"/>
      <c r="BH101" s="14"/>
      <c r="BI101" s="14"/>
      <c r="BJ101" s="14"/>
      <c r="BK101" s="14"/>
      <c r="BL101" s="14"/>
      <c r="BM101" s="14"/>
      <c r="BN101" s="89"/>
      <c r="BO101" s="3" t="s">
        <v>63</v>
      </c>
      <c r="BP101" s="108">
        <f t="shared" si="88"/>
        <v>40098.102835648104</v>
      </c>
      <c r="BQ101" s="14"/>
      <c r="BR101" s="14"/>
      <c r="BS101" s="14"/>
      <c r="BT101" s="14"/>
      <c r="BU101" s="14"/>
      <c r="BV101" s="14"/>
      <c r="BW101" s="14"/>
      <c r="BX101" s="14"/>
      <c r="BY101" s="14"/>
      <c r="BZ101" s="14"/>
      <c r="CA101" s="14"/>
      <c r="CB101" s="89"/>
      <c r="CC101" s="3" t="s">
        <v>63</v>
      </c>
      <c r="CD101" s="108">
        <f t="shared" si="89"/>
        <v>40098.102835648104</v>
      </c>
      <c r="CE101" s="14"/>
      <c r="CF101" s="14"/>
      <c r="CG101" s="14"/>
      <c r="CH101" s="14"/>
      <c r="CI101" s="14"/>
      <c r="CJ101" s="14"/>
      <c r="CK101" s="14"/>
      <c r="CL101" s="14"/>
      <c r="CM101" s="14"/>
      <c r="CN101" s="14"/>
      <c r="CO101" s="14"/>
      <c r="CP101" s="89"/>
      <c r="CQ101" s="4" t="s">
        <v>63</v>
      </c>
      <c r="CR101" s="108">
        <f t="shared" si="90"/>
        <v>40098.102835648104</v>
      </c>
      <c r="CS101" s="109">
        <f t="shared" si="122"/>
        <v>59.887944539388023</v>
      </c>
      <c r="CT101" s="109">
        <f t="shared" si="123"/>
        <v>3786.5760498046875</v>
      </c>
      <c r="CU101" s="109">
        <f t="shared" si="124"/>
        <v>335</v>
      </c>
      <c r="CV101" s="109">
        <f t="shared" si="125"/>
        <v>-212.66166432698569</v>
      </c>
      <c r="CW101" s="109">
        <f t="shared" si="126"/>
        <v>2</v>
      </c>
      <c r="CX101" s="109">
        <f t="shared" si="127"/>
        <v>159</v>
      </c>
      <c r="CY101" s="109">
        <f t="shared" si="128"/>
        <v>10</v>
      </c>
      <c r="CZ101" s="109">
        <f t="shared" si="129"/>
        <v>0</v>
      </c>
      <c r="DA101" s="109">
        <f t="shared" si="130"/>
        <v>-103</v>
      </c>
      <c r="DB101" s="109">
        <f t="shared" si="131"/>
        <v>7570</v>
      </c>
      <c r="DC101" s="109">
        <f t="shared" si="132"/>
        <v>89.644368489583329</v>
      </c>
      <c r="DD101" s="117">
        <f t="shared" si="133"/>
        <v>3717.4261328379312</v>
      </c>
      <c r="DE101" s="4" t="s">
        <v>63</v>
      </c>
      <c r="DF101" s="108">
        <f t="shared" si="91"/>
        <v>40098.102835648104</v>
      </c>
      <c r="DG101" s="109">
        <f t="shared" si="155"/>
        <v>59.888705982881433</v>
      </c>
      <c r="DH101" s="109">
        <f t="shared" si="156"/>
        <v>3787.7750028722426</v>
      </c>
      <c r="DI101" s="109">
        <f t="shared" si="157"/>
        <v>335</v>
      </c>
      <c r="DJ101" s="109">
        <f t="shared" si="158"/>
        <v>-212.74434796501609</v>
      </c>
      <c r="DK101" s="109">
        <f t="shared" si="159"/>
        <v>2.1176470588235294</v>
      </c>
      <c r="DL101" s="109">
        <f t="shared" si="160"/>
        <v>159.1764705882353</v>
      </c>
      <c r="DM101" s="109">
        <f t="shared" si="161"/>
        <v>10</v>
      </c>
      <c r="DN101" s="109">
        <f t="shared" si="162"/>
        <v>0</v>
      </c>
      <c r="DO101" s="109">
        <f t="shared" si="163"/>
        <v>-103</v>
      </c>
      <c r="DP101" s="109">
        <f t="shared" si="164"/>
        <v>7570</v>
      </c>
      <c r="DQ101" s="109">
        <f t="shared" si="165"/>
        <v>89.035213694852942</v>
      </c>
      <c r="DR101" s="117">
        <f t="shared" si="166"/>
        <v>3716.9522677028881</v>
      </c>
    </row>
    <row r="102" spans="1:122">
      <c r="A102" s="4" t="s">
        <v>64</v>
      </c>
      <c r="B102" s="5">
        <f t="shared" si="84"/>
        <v>40098.10285879625</v>
      </c>
      <c r="C102">
        <f>LOOKUP(B102,Data!$A$6:$A$1806,Data!B$6:B$1806)</f>
        <v>59.884998321533203</v>
      </c>
      <c r="D102" s="8">
        <f>LOOKUP(B102,Data!$A$6:$A$1806,Data!C$6:C$1806)</f>
        <v>3794.374267578125</v>
      </c>
      <c r="E102" s="8">
        <f t="shared" si="134"/>
        <v>59.888705982881433</v>
      </c>
      <c r="F102" s="8">
        <f t="shared" si="135"/>
        <v>3787.7750028722426</v>
      </c>
      <c r="H102" s="16">
        <f t="shared" si="17"/>
        <v>92.0013427734375</v>
      </c>
      <c r="I102" s="8">
        <f t="shared" si="9"/>
        <v>88.163255198795142</v>
      </c>
      <c r="J102" s="8"/>
      <c r="K102" s="8">
        <f t="shared" si="136"/>
        <v>3756.8895288803997</v>
      </c>
      <c r="L102" s="8">
        <f t="shared" si="81"/>
        <v>0.59345668260887663</v>
      </c>
      <c r="M102" s="8">
        <f t="shared" si="82"/>
        <v>3775.0734029045102</v>
      </c>
      <c r="N102" s="8">
        <f>AVERAGE(D$79:D102)</f>
        <v>3759.0231323242187</v>
      </c>
      <c r="O102" s="8">
        <f>AVERAGE(M$79:M102)</f>
        <v>3758.7422623328184</v>
      </c>
      <c r="P102" s="8">
        <f t="shared" si="92"/>
        <v>3691.5122923841732</v>
      </c>
      <c r="Q102" s="8">
        <f>AVERAGE(P$79:P102)</f>
        <v>3684.9842688754729</v>
      </c>
      <c r="R102">
        <f t="shared" si="85"/>
        <v>633</v>
      </c>
      <c r="S102" s="9"/>
      <c r="T102" s="8"/>
      <c r="U102" s="9"/>
      <c r="Y102">
        <v>0</v>
      </c>
      <c r="Z102">
        <f t="shared" si="10"/>
        <v>633</v>
      </c>
      <c r="AA102">
        <f t="shared" si="83"/>
        <v>-403.82354501539248</v>
      </c>
      <c r="AB102">
        <f t="shared" si="137"/>
        <v>-413.86162941661723</v>
      </c>
      <c r="AC102" s="87" t="str">
        <f t="shared" si="18"/>
        <v>T+46 sec</v>
      </c>
      <c r="AD102" s="95"/>
      <c r="AE102" s="100"/>
      <c r="AF102" s="95"/>
      <c r="AG102" s="100"/>
      <c r="AH102" s="95"/>
      <c r="AI102" s="100"/>
      <c r="AJ102" s="95">
        <f t="shared" si="108"/>
        <v>59.887944539388023</v>
      </c>
      <c r="AK102" s="100">
        <f t="shared" si="109"/>
        <v>-411.95877773311224</v>
      </c>
      <c r="AL102" s="90">
        <f t="shared" si="141"/>
        <v>59.888705982881433</v>
      </c>
      <c r="AM102" s="91">
        <f t="shared" si="142"/>
        <v>-413.86162941661723</v>
      </c>
      <c r="AN102" s="3" t="s">
        <v>64</v>
      </c>
      <c r="AO102" s="5">
        <f t="shared" si="86"/>
        <v>40098.10285879625</v>
      </c>
      <c r="AP102" s="51">
        <f>LOOKUP($AO102,Data!$A$6:$A$1806,Data!$B$6:$B$1806)</f>
        <v>59.884998321533203</v>
      </c>
      <c r="AQ102" s="9">
        <f>LOOKUP($AO102,Data!$A$6:$A$1806,Data!$C$6:$C$1806)</f>
        <v>3794.374267578125</v>
      </c>
      <c r="AR102" s="9">
        <f>LOOKUP($AO102,Data!$A$6:$A$1806,Data!$D$6:$D$1806)</f>
        <v>335</v>
      </c>
      <c r="AS102" s="9">
        <f>IF($AS$1="+",LOOKUP($AO102,Data!$A$6:$A$1806,Data!$E$6:$E$1806)*-1,LOOKUP($AO102,Data!$A$6:$A$1806,Data!$E$6:$E$1806))</f>
        <v>-212.17269897460937</v>
      </c>
      <c r="AT102" s="9">
        <f>LOOKUP($AO102,Data!$A$6:$A$1806,Data!$F$6:$F$1806)</f>
        <v>4</v>
      </c>
      <c r="AU102" s="9">
        <f>LOOKUP($AO102,Data!$A$6:$A$1806,Data!$G$6:$G$1806)</f>
        <v>161</v>
      </c>
      <c r="AV102" s="9">
        <f>LOOKUP($AO102,Data!$A$6:$A$1806,Data!$H$6:$H$1806)</f>
        <v>10</v>
      </c>
      <c r="AW102" s="9">
        <f>LOOKUP($AO102,Data!$A$6:$A$1806,Data!$I$6:$I$1806)</f>
        <v>0</v>
      </c>
      <c r="AX102" s="9">
        <f>LOOKUP($AO102,Data!$A$6:$A$1806,Data!$J$6:$J$1806)</f>
        <v>-103</v>
      </c>
      <c r="AY102" s="9">
        <f>LOOKUP($AO102,Data!$A$6:$A$1806,Data!$K$6:$K$1806)</f>
        <v>7570</v>
      </c>
      <c r="AZ102" s="16">
        <f t="shared" si="19"/>
        <v>92.0013427734375</v>
      </c>
      <c r="BA102" s="3" t="s">
        <v>64</v>
      </c>
      <c r="BB102" s="108">
        <f t="shared" si="87"/>
        <v>40098.10285879625</v>
      </c>
      <c r="BC102" s="14"/>
      <c r="BD102" s="14"/>
      <c r="BE102" s="14"/>
      <c r="BF102" s="14"/>
      <c r="BG102" s="14"/>
      <c r="BH102" s="14"/>
      <c r="BI102" s="14"/>
      <c r="BJ102" s="14"/>
      <c r="BK102" s="14"/>
      <c r="BL102" s="14"/>
      <c r="BM102" s="14"/>
      <c r="BN102" s="89"/>
      <c r="BO102" s="3" t="s">
        <v>64</v>
      </c>
      <c r="BP102" s="108">
        <f t="shared" si="88"/>
        <v>40098.10285879625</v>
      </c>
      <c r="BQ102" s="14"/>
      <c r="BR102" s="14"/>
      <c r="BS102" s="14"/>
      <c r="BT102" s="14"/>
      <c r="BU102" s="14"/>
      <c r="BV102" s="14"/>
      <c r="BW102" s="14"/>
      <c r="BX102" s="14"/>
      <c r="BY102" s="14"/>
      <c r="BZ102" s="14"/>
      <c r="CA102" s="14"/>
      <c r="CB102" s="89"/>
      <c r="CC102" s="3" t="s">
        <v>64</v>
      </c>
      <c r="CD102" s="108">
        <f t="shared" si="89"/>
        <v>40098.10285879625</v>
      </c>
      <c r="CE102" s="14"/>
      <c r="CF102" s="14"/>
      <c r="CG102" s="14"/>
      <c r="CH102" s="14"/>
      <c r="CI102" s="14"/>
      <c r="CJ102" s="14"/>
      <c r="CK102" s="14"/>
      <c r="CL102" s="14"/>
      <c r="CM102" s="14"/>
      <c r="CN102" s="14"/>
      <c r="CO102" s="14"/>
      <c r="CP102" s="89"/>
      <c r="CQ102" s="4" t="s">
        <v>64</v>
      </c>
      <c r="CR102" s="108">
        <f t="shared" si="90"/>
        <v>40098.10285879625</v>
      </c>
      <c r="CS102" s="109">
        <f t="shared" si="122"/>
        <v>59.887944539388023</v>
      </c>
      <c r="CT102" s="109">
        <f t="shared" si="123"/>
        <v>3786.5760498046875</v>
      </c>
      <c r="CU102" s="109">
        <f t="shared" si="124"/>
        <v>335</v>
      </c>
      <c r="CV102" s="109">
        <f t="shared" si="125"/>
        <v>-212.66166432698569</v>
      </c>
      <c r="CW102" s="109">
        <f t="shared" si="126"/>
        <v>2</v>
      </c>
      <c r="CX102" s="109">
        <f t="shared" si="127"/>
        <v>159</v>
      </c>
      <c r="CY102" s="109">
        <f t="shared" si="128"/>
        <v>10</v>
      </c>
      <c r="CZ102" s="109">
        <f t="shared" si="129"/>
        <v>0</v>
      </c>
      <c r="DA102" s="109">
        <f t="shared" si="130"/>
        <v>-103</v>
      </c>
      <c r="DB102" s="109">
        <f t="shared" si="131"/>
        <v>7570</v>
      </c>
      <c r="DC102" s="109">
        <f t="shared" si="132"/>
        <v>89.644368489583329</v>
      </c>
      <c r="DD102" s="117">
        <f t="shared" si="133"/>
        <v>3717.4261328379312</v>
      </c>
      <c r="DE102" s="4" t="s">
        <v>64</v>
      </c>
      <c r="DF102" s="108">
        <f t="shared" si="91"/>
        <v>40098.10285879625</v>
      </c>
      <c r="DG102" s="109">
        <f t="shared" si="155"/>
        <v>59.888705982881433</v>
      </c>
      <c r="DH102" s="109">
        <f t="shared" si="156"/>
        <v>3787.7750028722426</v>
      </c>
      <c r="DI102" s="109">
        <f t="shared" si="157"/>
        <v>335</v>
      </c>
      <c r="DJ102" s="109">
        <f t="shared" si="158"/>
        <v>-212.74434796501609</v>
      </c>
      <c r="DK102" s="109">
        <f t="shared" si="159"/>
        <v>2.1176470588235294</v>
      </c>
      <c r="DL102" s="109">
        <f t="shared" si="160"/>
        <v>159.1764705882353</v>
      </c>
      <c r="DM102" s="109">
        <f t="shared" si="161"/>
        <v>10</v>
      </c>
      <c r="DN102" s="109">
        <f t="shared" si="162"/>
        <v>0</v>
      </c>
      <c r="DO102" s="109">
        <f t="shared" si="163"/>
        <v>-103</v>
      </c>
      <c r="DP102" s="109">
        <f t="shared" si="164"/>
        <v>7570</v>
      </c>
      <c r="DQ102" s="109">
        <f t="shared" si="165"/>
        <v>89.035213694852942</v>
      </c>
      <c r="DR102" s="117">
        <f t="shared" si="166"/>
        <v>3716.9522677028881</v>
      </c>
    </row>
    <row r="103" spans="1:122">
      <c r="A103" s="4" t="s">
        <v>65</v>
      </c>
      <c r="B103" s="5">
        <f t="shared" si="84"/>
        <v>40098.102881944396</v>
      </c>
      <c r="C103">
        <f>LOOKUP(B103,Data!$A$6:$A$1806,Data!B$6:B$1806)</f>
        <v>59.884998321533203</v>
      </c>
      <c r="D103" s="8">
        <f>LOOKUP(B103,Data!$A$6:$A$1806,Data!C$6:C$1806)</f>
        <v>3794.374267578125</v>
      </c>
      <c r="E103" s="8">
        <f t="shared" si="134"/>
        <v>59.888705982881433</v>
      </c>
      <c r="F103" s="8">
        <f t="shared" si="135"/>
        <v>3787.7750028722426</v>
      </c>
      <c r="H103" s="16">
        <f t="shared" si="17"/>
        <v>92.0013427734375</v>
      </c>
      <c r="I103" s="8">
        <f t="shared" si="9"/>
        <v>89.506585849919972</v>
      </c>
      <c r="J103" s="8"/>
      <c r="K103" s="8">
        <f t="shared" si="136"/>
        <v>3756.8895288803997</v>
      </c>
      <c r="L103" s="8">
        <f t="shared" si="81"/>
        <v>0.59345668260887663</v>
      </c>
      <c r="M103" s="8">
        <f t="shared" si="82"/>
        <v>3777.0101902382439</v>
      </c>
      <c r="N103" s="8">
        <f>AVERAGE(D$79:D103)</f>
        <v>3760.4371777343749</v>
      </c>
      <c r="O103" s="8">
        <f>AVERAGE(M$79:M103)</f>
        <v>3759.4729794490354</v>
      </c>
      <c r="P103" s="8">
        <f t="shared" si="92"/>
        <v>3692.1057490667822</v>
      </c>
      <c r="Q103" s="8">
        <f>AVERAGE(P$79:P103)</f>
        <v>3685.2809972167779</v>
      </c>
      <c r="R103">
        <f t="shared" si="85"/>
        <v>633</v>
      </c>
      <c r="S103" s="9"/>
      <c r="T103" s="8"/>
      <c r="U103" s="9"/>
      <c r="Y103">
        <v>0</v>
      </c>
      <c r="Z103">
        <f t="shared" si="10"/>
        <v>633</v>
      </c>
      <c r="AA103">
        <f t="shared" si="83"/>
        <v>-403.82354501539248</v>
      </c>
      <c r="AB103">
        <f t="shared" si="137"/>
        <v>-413.86162941661723</v>
      </c>
      <c r="AC103" s="87" t="str">
        <f t="shared" si="18"/>
        <v>T+48 sec</v>
      </c>
      <c r="AD103" s="95"/>
      <c r="AE103" s="100"/>
      <c r="AF103" s="95"/>
      <c r="AG103" s="100"/>
      <c r="AH103" s="95"/>
      <c r="AI103" s="100"/>
      <c r="AJ103" s="95">
        <f t="shared" si="108"/>
        <v>59.887944539388023</v>
      </c>
      <c r="AK103" s="100">
        <f t="shared" si="109"/>
        <v>-411.95877773311224</v>
      </c>
      <c r="AL103" s="90">
        <f t="shared" si="141"/>
        <v>59.888705982881433</v>
      </c>
      <c r="AM103" s="91">
        <f t="shared" si="142"/>
        <v>-413.86162941661723</v>
      </c>
      <c r="AN103" s="3" t="s">
        <v>65</v>
      </c>
      <c r="AO103" s="5">
        <f t="shared" si="86"/>
        <v>40098.102881944396</v>
      </c>
      <c r="AP103" s="51">
        <f>LOOKUP($AO103,Data!$A$6:$A$1806,Data!$B$6:$B$1806)</f>
        <v>59.884998321533203</v>
      </c>
      <c r="AQ103" s="9">
        <f>LOOKUP($AO103,Data!$A$6:$A$1806,Data!$C$6:$C$1806)</f>
        <v>3794.374267578125</v>
      </c>
      <c r="AR103" s="9">
        <f>LOOKUP($AO103,Data!$A$6:$A$1806,Data!$D$6:$D$1806)</f>
        <v>335</v>
      </c>
      <c r="AS103" s="9">
        <f>IF($AS$1="+",LOOKUP($AO103,Data!$A$6:$A$1806,Data!$E$6:$E$1806)*-1,LOOKUP($AO103,Data!$A$6:$A$1806,Data!$E$6:$E$1806))</f>
        <v>-212.17269897460937</v>
      </c>
      <c r="AT103" s="9">
        <f>LOOKUP($AO103,Data!$A$6:$A$1806,Data!$F$6:$F$1806)</f>
        <v>4</v>
      </c>
      <c r="AU103" s="9">
        <f>LOOKUP($AO103,Data!$A$6:$A$1806,Data!$G$6:$G$1806)</f>
        <v>161</v>
      </c>
      <c r="AV103" s="9">
        <f>LOOKUP($AO103,Data!$A$6:$A$1806,Data!$H$6:$H$1806)</f>
        <v>10</v>
      </c>
      <c r="AW103" s="9">
        <f>LOOKUP($AO103,Data!$A$6:$A$1806,Data!$I$6:$I$1806)</f>
        <v>0</v>
      </c>
      <c r="AX103" s="9">
        <f>LOOKUP($AO103,Data!$A$6:$A$1806,Data!$J$6:$J$1806)</f>
        <v>-103</v>
      </c>
      <c r="AY103" s="9">
        <f>LOOKUP($AO103,Data!$A$6:$A$1806,Data!$K$6:$K$1806)</f>
        <v>7570</v>
      </c>
      <c r="AZ103" s="16">
        <f t="shared" si="19"/>
        <v>92.0013427734375</v>
      </c>
      <c r="BA103" s="3" t="s">
        <v>65</v>
      </c>
      <c r="BB103" s="108">
        <f t="shared" si="87"/>
        <v>40098.102881944396</v>
      </c>
      <c r="BC103" s="14"/>
      <c r="BD103" s="14"/>
      <c r="BE103" s="14"/>
      <c r="BF103" s="14"/>
      <c r="BG103" s="14"/>
      <c r="BH103" s="14"/>
      <c r="BI103" s="14"/>
      <c r="BJ103" s="14"/>
      <c r="BK103" s="14"/>
      <c r="BL103" s="14"/>
      <c r="BM103" s="14"/>
      <c r="BN103" s="89"/>
      <c r="BO103" s="3" t="s">
        <v>65</v>
      </c>
      <c r="BP103" s="108">
        <f t="shared" si="88"/>
        <v>40098.102881944396</v>
      </c>
      <c r="BQ103" s="14"/>
      <c r="BR103" s="14"/>
      <c r="BS103" s="14"/>
      <c r="BT103" s="14"/>
      <c r="BU103" s="14"/>
      <c r="BV103" s="14"/>
      <c r="BW103" s="14"/>
      <c r="BX103" s="14"/>
      <c r="BY103" s="14"/>
      <c r="BZ103" s="14"/>
      <c r="CA103" s="14"/>
      <c r="CB103" s="89"/>
      <c r="CC103" s="3" t="s">
        <v>65</v>
      </c>
      <c r="CD103" s="108">
        <f t="shared" si="89"/>
        <v>40098.102881944396</v>
      </c>
      <c r="CE103" s="14"/>
      <c r="CF103" s="14"/>
      <c r="CG103" s="14"/>
      <c r="CH103" s="14"/>
      <c r="CI103" s="14"/>
      <c r="CJ103" s="14"/>
      <c r="CK103" s="14"/>
      <c r="CL103" s="14"/>
      <c r="CM103" s="14"/>
      <c r="CN103" s="14"/>
      <c r="CO103" s="14"/>
      <c r="CP103" s="89"/>
      <c r="CQ103" s="4" t="s">
        <v>65</v>
      </c>
      <c r="CR103" s="108">
        <f t="shared" si="90"/>
        <v>40098.102881944396</v>
      </c>
      <c r="CS103" s="109">
        <f t="shared" si="122"/>
        <v>59.887944539388023</v>
      </c>
      <c r="CT103" s="109">
        <f t="shared" si="123"/>
        <v>3786.5760498046875</v>
      </c>
      <c r="CU103" s="109">
        <f t="shared" si="124"/>
        <v>335</v>
      </c>
      <c r="CV103" s="109">
        <f t="shared" si="125"/>
        <v>-212.66166432698569</v>
      </c>
      <c r="CW103" s="109">
        <f t="shared" si="126"/>
        <v>2</v>
      </c>
      <c r="CX103" s="109">
        <f t="shared" si="127"/>
        <v>159</v>
      </c>
      <c r="CY103" s="109">
        <f t="shared" si="128"/>
        <v>10</v>
      </c>
      <c r="CZ103" s="109">
        <f t="shared" si="129"/>
        <v>0</v>
      </c>
      <c r="DA103" s="109">
        <f t="shared" si="130"/>
        <v>-103</v>
      </c>
      <c r="DB103" s="109">
        <f t="shared" si="131"/>
        <v>7570</v>
      </c>
      <c r="DC103" s="109">
        <f t="shared" si="132"/>
        <v>89.644368489583329</v>
      </c>
      <c r="DD103" s="117">
        <f t="shared" si="133"/>
        <v>3717.4261328379312</v>
      </c>
      <c r="DE103" s="4" t="s">
        <v>65</v>
      </c>
      <c r="DF103" s="108">
        <f t="shared" si="91"/>
        <v>40098.102881944396</v>
      </c>
      <c r="DG103" s="109">
        <f t="shared" si="155"/>
        <v>59.888705982881433</v>
      </c>
      <c r="DH103" s="109">
        <f t="shared" si="156"/>
        <v>3787.7750028722426</v>
      </c>
      <c r="DI103" s="109">
        <f t="shared" si="157"/>
        <v>335</v>
      </c>
      <c r="DJ103" s="109">
        <f t="shared" si="158"/>
        <v>-212.74434796501609</v>
      </c>
      <c r="DK103" s="109">
        <f t="shared" si="159"/>
        <v>2.1176470588235294</v>
      </c>
      <c r="DL103" s="109">
        <f t="shared" si="160"/>
        <v>159.1764705882353</v>
      </c>
      <c r="DM103" s="109">
        <f t="shared" si="161"/>
        <v>10</v>
      </c>
      <c r="DN103" s="109">
        <f t="shared" si="162"/>
        <v>0</v>
      </c>
      <c r="DO103" s="109">
        <f t="shared" si="163"/>
        <v>-103</v>
      </c>
      <c r="DP103" s="109">
        <f t="shared" si="164"/>
        <v>7570</v>
      </c>
      <c r="DQ103" s="109">
        <f t="shared" si="165"/>
        <v>89.035213694852942</v>
      </c>
      <c r="DR103" s="117">
        <f t="shared" si="166"/>
        <v>3716.9522677028881</v>
      </c>
    </row>
    <row r="104" spans="1:122">
      <c r="A104" s="4" t="s">
        <v>66</v>
      </c>
      <c r="B104" s="5">
        <f t="shared" si="84"/>
        <v>40098.102905092543</v>
      </c>
      <c r="C104">
        <f>LOOKUP(B104,Data!$A$6:$A$1806,Data!B$6:B$1806)</f>
        <v>59.884998321533203</v>
      </c>
      <c r="D104" s="8">
        <f>LOOKUP(B104,Data!$A$6:$A$1806,Data!C$6:C$1806)</f>
        <v>3800.427490234375</v>
      </c>
      <c r="E104" s="8">
        <f t="shared" si="134"/>
        <v>59.888705982881433</v>
      </c>
      <c r="F104" s="8">
        <f t="shared" si="135"/>
        <v>3787.7750028722426</v>
      </c>
      <c r="H104" s="16">
        <f t="shared" si="17"/>
        <v>92.0013427734375</v>
      </c>
      <c r="I104" s="8">
        <f t="shared" si="9"/>
        <v>90.379750773151102</v>
      </c>
      <c r="J104" s="8"/>
      <c r="K104" s="8">
        <f t="shared" si="136"/>
        <v>3756.8895288803997</v>
      </c>
      <c r="L104" s="8">
        <f t="shared" si="81"/>
        <v>0.59345668260887663</v>
      </c>
      <c r="M104" s="8">
        <f t="shared" si="82"/>
        <v>3778.4768118440843</v>
      </c>
      <c r="N104" s="8">
        <f>AVERAGE(D$79:D104)</f>
        <v>3761.9752666766826</v>
      </c>
      <c r="O104" s="8">
        <f>AVERAGE(M$79:M104)</f>
        <v>3760.2038960796144</v>
      </c>
      <c r="P104" s="8">
        <f t="shared" si="92"/>
        <v>3692.6992057493912</v>
      </c>
      <c r="Q104" s="8">
        <f>AVERAGE(P$79:P104)</f>
        <v>3685.5777255580824</v>
      </c>
      <c r="R104">
        <f t="shared" si="85"/>
        <v>633</v>
      </c>
      <c r="S104" s="9"/>
      <c r="T104" s="8"/>
      <c r="U104" s="9"/>
      <c r="Y104">
        <v>0</v>
      </c>
      <c r="Z104">
        <f t="shared" si="10"/>
        <v>633</v>
      </c>
      <c r="AA104">
        <f t="shared" si="83"/>
        <v>-403.82354501539248</v>
      </c>
      <c r="AB104">
        <f t="shared" si="137"/>
        <v>-413.86162941661723</v>
      </c>
      <c r="AC104" s="87" t="str">
        <f t="shared" si="18"/>
        <v>T+50 sec</v>
      </c>
      <c r="AD104" s="95"/>
      <c r="AE104" s="100"/>
      <c r="AF104" s="95"/>
      <c r="AG104" s="100"/>
      <c r="AH104" s="95"/>
      <c r="AI104" s="100"/>
      <c r="AJ104" s="95">
        <f t="shared" si="108"/>
        <v>59.887944539388023</v>
      </c>
      <c r="AK104" s="100">
        <f t="shared" si="109"/>
        <v>-411.95877773311224</v>
      </c>
      <c r="AL104" s="90">
        <f t="shared" si="141"/>
        <v>59.888705982881433</v>
      </c>
      <c r="AM104" s="91">
        <f t="shared" si="142"/>
        <v>-413.86162941661723</v>
      </c>
      <c r="AN104" s="3" t="s">
        <v>66</v>
      </c>
      <c r="AO104" s="5">
        <f t="shared" si="86"/>
        <v>40098.102905092543</v>
      </c>
      <c r="AP104" s="51">
        <f>LOOKUP($AO104,Data!$A$6:$A$1806,Data!$B$6:$B$1806)</f>
        <v>59.884998321533203</v>
      </c>
      <c r="AQ104" s="9">
        <f>LOOKUP($AO104,Data!$A$6:$A$1806,Data!$C$6:$C$1806)</f>
        <v>3800.427490234375</v>
      </c>
      <c r="AR104" s="9">
        <f>LOOKUP($AO104,Data!$A$6:$A$1806,Data!$D$6:$D$1806)</f>
        <v>335</v>
      </c>
      <c r="AS104" s="9">
        <f>IF($AS$1="+",LOOKUP($AO104,Data!$A$6:$A$1806,Data!$E$6:$E$1806)*-1,LOOKUP($AO104,Data!$A$6:$A$1806,Data!$E$6:$E$1806))</f>
        <v>-212.17269897460937</v>
      </c>
      <c r="AT104" s="9">
        <f>LOOKUP($AO104,Data!$A$6:$A$1806,Data!$F$6:$F$1806)</f>
        <v>5</v>
      </c>
      <c r="AU104" s="9">
        <f>LOOKUP($AO104,Data!$A$6:$A$1806,Data!$G$6:$G$1806)</f>
        <v>161.5</v>
      </c>
      <c r="AV104" s="9">
        <f>LOOKUP($AO104,Data!$A$6:$A$1806,Data!$H$6:$H$1806)</f>
        <v>10</v>
      </c>
      <c r="AW104" s="9">
        <f>LOOKUP($AO104,Data!$A$6:$A$1806,Data!$I$6:$I$1806)</f>
        <v>0</v>
      </c>
      <c r="AX104" s="9">
        <f>LOOKUP($AO104,Data!$A$6:$A$1806,Data!$J$6:$J$1806)</f>
        <v>-103</v>
      </c>
      <c r="AY104" s="9">
        <f>LOOKUP($AO104,Data!$A$6:$A$1806,Data!$K$6:$K$1806)</f>
        <v>7570</v>
      </c>
      <c r="AZ104" s="16">
        <f t="shared" si="19"/>
        <v>92.0013427734375</v>
      </c>
      <c r="BA104" s="3" t="s">
        <v>66</v>
      </c>
      <c r="BB104" s="108">
        <f t="shared" si="87"/>
        <v>40098.102905092543</v>
      </c>
      <c r="BC104" s="14"/>
      <c r="BD104" s="14"/>
      <c r="BE104" s="14"/>
      <c r="BF104" s="14"/>
      <c r="BG104" s="14"/>
      <c r="BH104" s="14"/>
      <c r="BI104" s="14"/>
      <c r="BJ104" s="14"/>
      <c r="BK104" s="14"/>
      <c r="BL104" s="14"/>
      <c r="BM104" s="14"/>
      <c r="BN104" s="89"/>
      <c r="BO104" s="3" t="s">
        <v>66</v>
      </c>
      <c r="BP104" s="108">
        <f t="shared" si="88"/>
        <v>40098.102905092543</v>
      </c>
      <c r="BQ104" s="14"/>
      <c r="BR104" s="14"/>
      <c r="BS104" s="14"/>
      <c r="BT104" s="14"/>
      <c r="BU104" s="14"/>
      <c r="BV104" s="14"/>
      <c r="BW104" s="14"/>
      <c r="BX104" s="14"/>
      <c r="BY104" s="14"/>
      <c r="BZ104" s="14"/>
      <c r="CA104" s="14"/>
      <c r="CB104" s="89"/>
      <c r="CC104" s="3" t="s">
        <v>66</v>
      </c>
      <c r="CD104" s="108">
        <f t="shared" si="89"/>
        <v>40098.102905092543</v>
      </c>
      <c r="CE104" s="14"/>
      <c r="CF104" s="14"/>
      <c r="CG104" s="14"/>
      <c r="CH104" s="14"/>
      <c r="CI104" s="14"/>
      <c r="CJ104" s="14"/>
      <c r="CK104" s="14"/>
      <c r="CL104" s="14"/>
      <c r="CM104" s="14"/>
      <c r="CN104" s="14"/>
      <c r="CO104" s="14"/>
      <c r="CP104" s="89"/>
      <c r="CQ104" s="4" t="s">
        <v>66</v>
      </c>
      <c r="CR104" s="108">
        <f t="shared" si="90"/>
        <v>40098.102905092543</v>
      </c>
      <c r="CS104" s="109">
        <f t="shared" si="122"/>
        <v>59.887944539388023</v>
      </c>
      <c r="CT104" s="109">
        <f t="shared" si="123"/>
        <v>3786.5760498046875</v>
      </c>
      <c r="CU104" s="109">
        <f t="shared" si="124"/>
        <v>335</v>
      </c>
      <c r="CV104" s="109">
        <f t="shared" si="125"/>
        <v>-212.66166432698569</v>
      </c>
      <c r="CW104" s="109">
        <f t="shared" si="126"/>
        <v>2</v>
      </c>
      <c r="CX104" s="109">
        <f t="shared" si="127"/>
        <v>159</v>
      </c>
      <c r="CY104" s="109">
        <f t="shared" si="128"/>
        <v>10</v>
      </c>
      <c r="CZ104" s="109">
        <f t="shared" si="129"/>
        <v>0</v>
      </c>
      <c r="DA104" s="109">
        <f t="shared" si="130"/>
        <v>-103</v>
      </c>
      <c r="DB104" s="109">
        <f t="shared" si="131"/>
        <v>7570</v>
      </c>
      <c r="DC104" s="109">
        <f t="shared" si="132"/>
        <v>89.644368489583329</v>
      </c>
      <c r="DD104" s="117">
        <f t="shared" si="133"/>
        <v>3717.4261328379312</v>
      </c>
      <c r="DE104" s="4" t="s">
        <v>66</v>
      </c>
      <c r="DF104" s="108">
        <f t="shared" si="91"/>
        <v>40098.102905092543</v>
      </c>
      <c r="DG104" s="109">
        <f t="shared" si="155"/>
        <v>59.888705982881433</v>
      </c>
      <c r="DH104" s="109">
        <f t="shared" si="156"/>
        <v>3787.7750028722426</v>
      </c>
      <c r="DI104" s="109">
        <f t="shared" si="157"/>
        <v>335</v>
      </c>
      <c r="DJ104" s="109">
        <f t="shared" si="158"/>
        <v>-212.74434796501609</v>
      </c>
      <c r="DK104" s="109">
        <f t="shared" si="159"/>
        <v>2.1176470588235294</v>
      </c>
      <c r="DL104" s="109">
        <f t="shared" si="160"/>
        <v>159.1764705882353</v>
      </c>
      <c r="DM104" s="109">
        <f t="shared" si="161"/>
        <v>10</v>
      </c>
      <c r="DN104" s="109">
        <f t="shared" si="162"/>
        <v>0</v>
      </c>
      <c r="DO104" s="109">
        <f t="shared" si="163"/>
        <v>-103</v>
      </c>
      <c r="DP104" s="109">
        <f t="shared" si="164"/>
        <v>7570</v>
      </c>
      <c r="DQ104" s="109">
        <f t="shared" si="165"/>
        <v>89.035213694852942</v>
      </c>
      <c r="DR104" s="117">
        <f t="shared" si="166"/>
        <v>3716.9522677028881</v>
      </c>
    </row>
    <row r="105" spans="1:122">
      <c r="A105" s="4" t="s">
        <v>67</v>
      </c>
      <c r="B105" s="5">
        <f t="shared" si="84"/>
        <v>40098.102928240689</v>
      </c>
      <c r="C105">
        <f>LOOKUP(B105,Data!$A$6:$A$1806,Data!B$6:B$1806)</f>
        <v>59.887001037597656</v>
      </c>
      <c r="D105" s="8">
        <f>LOOKUP(B105,Data!$A$6:$A$1806,Data!C$6:C$1806)</f>
        <v>3799.959228515625</v>
      </c>
      <c r="E105" s="8">
        <f t="shared" si="134"/>
        <v>59.888705982881433</v>
      </c>
      <c r="F105" s="8">
        <f t="shared" si="135"/>
        <v>3787.7750028722426</v>
      </c>
      <c r="H105" s="16">
        <f t="shared" si="17"/>
        <v>90.399169921875</v>
      </c>
      <c r="I105" s="8">
        <f t="shared" si="9"/>
        <v>90.386547475204466</v>
      </c>
      <c r="J105" s="8"/>
      <c r="K105" s="8">
        <f t="shared" si="136"/>
        <v>3756.8895288803997</v>
      </c>
      <c r="L105" s="8">
        <f t="shared" si="81"/>
        <v>0.59345668260887663</v>
      </c>
      <c r="M105" s="8">
        <f t="shared" si="82"/>
        <v>3779.0770652287465</v>
      </c>
      <c r="N105" s="8">
        <f>AVERAGE(D$79:D105)</f>
        <v>3763.382080078125</v>
      </c>
      <c r="O105" s="8">
        <f>AVERAGE(M$79:M105)</f>
        <v>3760.9029023443968</v>
      </c>
      <c r="P105" s="8">
        <f t="shared" si="92"/>
        <v>3693.2926624320003</v>
      </c>
      <c r="Q105" s="8">
        <f>AVERAGE(P$79:P105)</f>
        <v>3685.8744538993869</v>
      </c>
      <c r="R105">
        <f t="shared" si="85"/>
        <v>633</v>
      </c>
      <c r="S105" s="9"/>
      <c r="T105" s="8"/>
      <c r="U105" s="9"/>
      <c r="Y105">
        <v>0</v>
      </c>
      <c r="Z105">
        <f t="shared" si="10"/>
        <v>633</v>
      </c>
      <c r="AA105">
        <f t="shared" si="83"/>
        <v>-409.04971343349808</v>
      </c>
      <c r="AB105">
        <f t="shared" si="137"/>
        <v>-413.86162941661723</v>
      </c>
      <c r="AC105" s="87" t="str">
        <f t="shared" si="18"/>
        <v>T+52 sec</v>
      </c>
      <c r="AD105" s="95"/>
      <c r="AE105" s="100"/>
      <c r="AF105" s="95"/>
      <c r="AG105" s="100"/>
      <c r="AH105" s="95"/>
      <c r="AI105" s="100"/>
      <c r="AJ105" s="95">
        <f t="shared" si="108"/>
        <v>59.887944539388023</v>
      </c>
      <c r="AK105" s="100">
        <f t="shared" si="109"/>
        <v>-411.95877773311224</v>
      </c>
      <c r="AL105" s="90">
        <f t="shared" si="141"/>
        <v>59.888705982881433</v>
      </c>
      <c r="AM105" s="91">
        <f t="shared" si="142"/>
        <v>-413.86162941661723</v>
      </c>
      <c r="AN105" s="3" t="s">
        <v>67</v>
      </c>
      <c r="AO105" s="5">
        <f t="shared" si="86"/>
        <v>40098.102928240689</v>
      </c>
      <c r="AP105" s="51">
        <f>LOOKUP($AO105,Data!$A$6:$A$1806,Data!$B$6:$B$1806)</f>
        <v>59.887001037597656</v>
      </c>
      <c r="AQ105" s="9">
        <f>LOOKUP($AO105,Data!$A$6:$A$1806,Data!$C$6:$C$1806)</f>
        <v>3799.959228515625</v>
      </c>
      <c r="AR105" s="9">
        <f>LOOKUP($AO105,Data!$A$6:$A$1806,Data!$D$6:$D$1806)</f>
        <v>335</v>
      </c>
      <c r="AS105" s="9">
        <f>IF($AS$1="+",LOOKUP($AO105,Data!$A$6:$A$1806,Data!$E$6:$E$1806)*-1,LOOKUP($AO105,Data!$A$6:$A$1806,Data!$E$6:$E$1806))</f>
        <v>-212.17269897460937</v>
      </c>
      <c r="AT105" s="9">
        <f>LOOKUP($AO105,Data!$A$6:$A$1806,Data!$F$6:$F$1806)</f>
        <v>6</v>
      </c>
      <c r="AU105" s="9">
        <f>LOOKUP($AO105,Data!$A$6:$A$1806,Data!$G$6:$G$1806)</f>
        <v>162</v>
      </c>
      <c r="AV105" s="9">
        <f>LOOKUP($AO105,Data!$A$6:$A$1806,Data!$H$6:$H$1806)</f>
        <v>10</v>
      </c>
      <c r="AW105" s="9">
        <f>LOOKUP($AO105,Data!$A$6:$A$1806,Data!$I$6:$I$1806)</f>
        <v>0</v>
      </c>
      <c r="AX105" s="9">
        <f>LOOKUP($AO105,Data!$A$6:$A$1806,Data!$J$6:$J$1806)</f>
        <v>-103</v>
      </c>
      <c r="AY105" s="9">
        <f>LOOKUP($AO105,Data!$A$6:$A$1806,Data!$K$6:$K$1806)</f>
        <v>7570</v>
      </c>
      <c r="AZ105" s="16">
        <f t="shared" si="19"/>
        <v>90.399169921875</v>
      </c>
      <c r="BA105" s="3" t="s">
        <v>67</v>
      </c>
      <c r="BB105" s="108">
        <f t="shared" si="87"/>
        <v>40098.102928240689</v>
      </c>
      <c r="BC105" s="14"/>
      <c r="BD105" s="14"/>
      <c r="BE105" s="14"/>
      <c r="BF105" s="14"/>
      <c r="BG105" s="14"/>
      <c r="BH105" s="14"/>
      <c r="BI105" s="14"/>
      <c r="BJ105" s="14"/>
      <c r="BK105" s="14"/>
      <c r="BL105" s="14"/>
      <c r="BM105" s="14"/>
      <c r="BN105" s="89"/>
      <c r="BO105" s="3" t="s">
        <v>67</v>
      </c>
      <c r="BP105" s="108">
        <f t="shared" si="88"/>
        <v>40098.102928240689</v>
      </c>
      <c r="BQ105" s="14"/>
      <c r="BR105" s="14"/>
      <c r="BS105" s="14"/>
      <c r="BT105" s="14"/>
      <c r="BU105" s="14"/>
      <c r="BV105" s="14"/>
      <c r="BW105" s="14"/>
      <c r="BX105" s="14"/>
      <c r="BY105" s="14"/>
      <c r="BZ105" s="14"/>
      <c r="CA105" s="14"/>
      <c r="CB105" s="89"/>
      <c r="CC105" s="3" t="s">
        <v>67</v>
      </c>
      <c r="CD105" s="108">
        <f t="shared" si="89"/>
        <v>40098.102928240689</v>
      </c>
      <c r="CE105" s="14"/>
      <c r="CF105" s="14"/>
      <c r="CG105" s="14"/>
      <c r="CH105" s="14"/>
      <c r="CI105" s="14"/>
      <c r="CJ105" s="14"/>
      <c r="CK105" s="14"/>
      <c r="CL105" s="14"/>
      <c r="CM105" s="14"/>
      <c r="CN105" s="14"/>
      <c r="CO105" s="14"/>
      <c r="CP105" s="89"/>
      <c r="CQ105" s="4" t="s">
        <v>67</v>
      </c>
      <c r="CR105" s="108">
        <f t="shared" si="90"/>
        <v>40098.102928240689</v>
      </c>
      <c r="CS105" s="109">
        <f t="shared" si="122"/>
        <v>59.887944539388023</v>
      </c>
      <c r="CT105" s="109">
        <f t="shared" si="123"/>
        <v>3786.5760498046875</v>
      </c>
      <c r="CU105" s="109">
        <f t="shared" si="124"/>
        <v>335</v>
      </c>
      <c r="CV105" s="109">
        <f t="shared" si="125"/>
        <v>-212.66166432698569</v>
      </c>
      <c r="CW105" s="109">
        <f t="shared" si="126"/>
        <v>2</v>
      </c>
      <c r="CX105" s="109">
        <f t="shared" si="127"/>
        <v>159</v>
      </c>
      <c r="CY105" s="109">
        <f t="shared" si="128"/>
        <v>10</v>
      </c>
      <c r="CZ105" s="109">
        <f t="shared" si="129"/>
        <v>0</v>
      </c>
      <c r="DA105" s="109">
        <f t="shared" si="130"/>
        <v>-103</v>
      </c>
      <c r="DB105" s="109">
        <f t="shared" si="131"/>
        <v>7570</v>
      </c>
      <c r="DC105" s="109">
        <f t="shared" si="132"/>
        <v>89.644368489583329</v>
      </c>
      <c r="DD105" s="117">
        <f t="shared" si="133"/>
        <v>3717.4261328379312</v>
      </c>
      <c r="DE105" s="4" t="s">
        <v>67</v>
      </c>
      <c r="DF105" s="108">
        <f t="shared" si="91"/>
        <v>40098.102928240689</v>
      </c>
      <c r="DG105" s="109">
        <f t="shared" si="155"/>
        <v>59.888705982881433</v>
      </c>
      <c r="DH105" s="109">
        <f t="shared" si="156"/>
        <v>3787.7750028722426</v>
      </c>
      <c r="DI105" s="109">
        <f t="shared" si="157"/>
        <v>335</v>
      </c>
      <c r="DJ105" s="109">
        <f t="shared" si="158"/>
        <v>-212.74434796501609</v>
      </c>
      <c r="DK105" s="109">
        <f t="shared" si="159"/>
        <v>2.1176470588235294</v>
      </c>
      <c r="DL105" s="109">
        <f t="shared" si="160"/>
        <v>159.1764705882353</v>
      </c>
      <c r="DM105" s="109">
        <f t="shared" si="161"/>
        <v>10</v>
      </c>
      <c r="DN105" s="109">
        <f t="shared" si="162"/>
        <v>0</v>
      </c>
      <c r="DO105" s="109">
        <f t="shared" si="163"/>
        <v>-103</v>
      </c>
      <c r="DP105" s="109">
        <f t="shared" si="164"/>
        <v>7570</v>
      </c>
      <c r="DQ105" s="109">
        <f t="shared" si="165"/>
        <v>89.035213694852942</v>
      </c>
      <c r="DR105" s="117">
        <f t="shared" si="166"/>
        <v>3716.9522677028881</v>
      </c>
    </row>
    <row r="106" spans="1:122">
      <c r="A106" s="3" t="s">
        <v>68</v>
      </c>
      <c r="B106" s="5">
        <f t="shared" si="84"/>
        <v>40098.102951388835</v>
      </c>
      <c r="C106">
        <f>LOOKUP(B106,Data!$A$6:$A$1806,Data!B$6:B$1806)</f>
        <v>59.887001037597656</v>
      </c>
      <c r="D106" s="8">
        <f>LOOKUP(B106,Data!$A$6:$A$1806,Data!C$6:C$1806)</f>
        <v>3799.959228515625</v>
      </c>
      <c r="H106" s="16">
        <f t="shared" si="17"/>
        <v>90.399169921875</v>
      </c>
      <c r="I106" s="8">
        <f t="shared" si="9"/>
        <v>90.390965331539149</v>
      </c>
      <c r="J106" s="8"/>
      <c r="K106" s="8"/>
      <c r="L106" s="8">
        <f t="shared" si="81"/>
        <v>0.59345668260887663</v>
      </c>
      <c r="M106" s="8">
        <f t="shared" si="82"/>
        <v>3779.6749397676904</v>
      </c>
      <c r="N106" s="8">
        <f>AVERAGE(D$79:D106)</f>
        <v>3764.6884068080358</v>
      </c>
      <c r="O106" s="8">
        <f>AVERAGE(M$79:M106)</f>
        <v>3761.5733322523715</v>
      </c>
      <c r="P106" s="8">
        <f t="shared" si="92"/>
        <v>3693.8861191146093</v>
      </c>
      <c r="Q106" s="8">
        <f>AVERAGE(P$79:P106)</f>
        <v>3686.1711822406915</v>
      </c>
      <c r="R106">
        <f t="shared" si="85"/>
        <v>633</v>
      </c>
      <c r="S106" s="9"/>
      <c r="T106" s="8"/>
      <c r="U106" s="9"/>
      <c r="Y106">
        <v>0</v>
      </c>
      <c r="Z106">
        <f t="shared" si="10"/>
        <v>633</v>
      </c>
      <c r="AA106">
        <f t="shared" si="83"/>
        <v>-409.04971343349808</v>
      </c>
      <c r="AC106" s="87" t="str">
        <f t="shared" si="18"/>
        <v>T+54 sec</v>
      </c>
      <c r="AD106" s="95"/>
      <c r="AE106" s="100"/>
      <c r="AF106" s="95"/>
      <c r="AG106" s="100"/>
      <c r="AH106" s="95"/>
      <c r="AI106" s="100"/>
      <c r="AJ106" s="95"/>
      <c r="AK106" s="100"/>
      <c r="AL106" s="14"/>
      <c r="AM106" s="89"/>
      <c r="AN106" s="3" t="s">
        <v>68</v>
      </c>
      <c r="AO106" s="5">
        <f t="shared" si="86"/>
        <v>40098.102951388835</v>
      </c>
      <c r="AP106" s="51">
        <f>LOOKUP($AO106,Data!$A$6:$A$1806,Data!$B$6:$B$1806)</f>
        <v>59.887001037597656</v>
      </c>
      <c r="AQ106" s="9">
        <f>LOOKUP($AO106,Data!$A$6:$A$1806,Data!$C$6:$C$1806)</f>
        <v>3799.959228515625</v>
      </c>
      <c r="AR106" s="9">
        <f>LOOKUP($AO106,Data!$A$6:$A$1806,Data!$D$6:$D$1806)</f>
        <v>335</v>
      </c>
      <c r="AS106" s="9">
        <f>IF($AS$1="+",LOOKUP($AO106,Data!$A$6:$A$1806,Data!$E$6:$E$1806)*-1,LOOKUP($AO106,Data!$A$6:$A$1806,Data!$E$6:$E$1806))</f>
        <v>-212.17269897460937</v>
      </c>
      <c r="AT106" s="9">
        <f>LOOKUP($AO106,Data!$A$6:$A$1806,Data!$F$6:$F$1806)</f>
        <v>6</v>
      </c>
      <c r="AU106" s="9">
        <f>LOOKUP($AO106,Data!$A$6:$A$1806,Data!$G$6:$G$1806)</f>
        <v>162</v>
      </c>
      <c r="AV106" s="9">
        <f>LOOKUP($AO106,Data!$A$6:$A$1806,Data!$H$6:$H$1806)</f>
        <v>10</v>
      </c>
      <c r="AW106" s="9">
        <f>LOOKUP($AO106,Data!$A$6:$A$1806,Data!$I$6:$I$1806)</f>
        <v>0</v>
      </c>
      <c r="AX106" s="9">
        <f>LOOKUP($AO106,Data!$A$6:$A$1806,Data!$J$6:$J$1806)</f>
        <v>-103</v>
      </c>
      <c r="AY106" s="9">
        <f>LOOKUP($AO106,Data!$A$6:$A$1806,Data!$K$6:$K$1806)</f>
        <v>7570</v>
      </c>
      <c r="AZ106" s="16">
        <f t="shared" si="19"/>
        <v>90.399169921875</v>
      </c>
      <c r="BA106" s="3" t="s">
        <v>68</v>
      </c>
      <c r="BB106" s="108">
        <f t="shared" si="87"/>
        <v>40098.102951388835</v>
      </c>
      <c r="BC106" s="14"/>
      <c r="BD106" s="14"/>
      <c r="BE106" s="14"/>
      <c r="BF106" s="14"/>
      <c r="BG106" s="14"/>
      <c r="BH106" s="14"/>
      <c r="BI106" s="14"/>
      <c r="BJ106" s="14"/>
      <c r="BK106" s="14"/>
      <c r="BL106" s="14"/>
      <c r="BM106" s="14"/>
      <c r="BN106" s="89"/>
      <c r="BO106" s="3" t="s">
        <v>68</v>
      </c>
      <c r="BP106" s="108">
        <f t="shared" si="88"/>
        <v>40098.102951388835</v>
      </c>
      <c r="BQ106" s="14"/>
      <c r="BR106" s="14"/>
      <c r="BS106" s="14"/>
      <c r="BT106" s="14"/>
      <c r="BU106" s="14"/>
      <c r="BV106" s="14"/>
      <c r="BW106" s="14"/>
      <c r="BX106" s="14"/>
      <c r="BY106" s="14"/>
      <c r="BZ106" s="14"/>
      <c r="CA106" s="14"/>
      <c r="CB106" s="89"/>
      <c r="CC106" s="3" t="s">
        <v>68</v>
      </c>
      <c r="CD106" s="108">
        <f t="shared" si="89"/>
        <v>40098.102951388835</v>
      </c>
      <c r="CE106" s="14"/>
      <c r="CF106" s="14"/>
      <c r="CG106" s="14"/>
      <c r="CH106" s="14"/>
      <c r="CI106" s="14"/>
      <c r="CJ106" s="14"/>
      <c r="CK106" s="14"/>
      <c r="CL106" s="14"/>
      <c r="CM106" s="14"/>
      <c r="CN106" s="14"/>
      <c r="CO106" s="14"/>
      <c r="CP106" s="89"/>
      <c r="CQ106" s="3" t="s">
        <v>68</v>
      </c>
      <c r="CR106" s="108">
        <f t="shared" si="90"/>
        <v>40098.102951388835</v>
      </c>
      <c r="CS106" s="14"/>
      <c r="CT106" s="14"/>
      <c r="CU106" s="14"/>
      <c r="CV106" s="14"/>
      <c r="CW106" s="14"/>
      <c r="CX106" s="14"/>
      <c r="CY106" s="14"/>
      <c r="CZ106" s="14"/>
      <c r="DA106" s="14"/>
      <c r="DB106" s="14"/>
      <c r="DC106" s="14"/>
      <c r="DD106" s="89"/>
      <c r="DE106" s="3" t="s">
        <v>68</v>
      </c>
      <c r="DF106" s="108">
        <f t="shared" si="91"/>
        <v>40098.102951388835</v>
      </c>
      <c r="DG106" s="14"/>
      <c r="DH106" s="14"/>
      <c r="DI106" s="14"/>
      <c r="DJ106" s="14"/>
      <c r="DK106" s="14"/>
      <c r="DL106" s="14"/>
      <c r="DM106" s="14"/>
      <c r="DN106" s="14"/>
      <c r="DO106" s="14"/>
      <c r="DP106" s="14"/>
      <c r="DQ106" s="14"/>
      <c r="DR106" s="89"/>
    </row>
    <row r="107" spans="1:122">
      <c r="A107" s="3" t="s">
        <v>69</v>
      </c>
      <c r="B107" s="5">
        <f t="shared" si="84"/>
        <v>40098.102974536981</v>
      </c>
      <c r="C107">
        <f>LOOKUP(B107,Data!$A$6:$A$1806,Data!B$6:B$1806)</f>
        <v>59.88800048828125</v>
      </c>
      <c r="D107" s="8">
        <f>LOOKUP(B107,Data!$A$6:$A$1806,Data!C$6:C$1806)</f>
        <v>3802.925048828125</v>
      </c>
      <c r="H107" s="16">
        <f t="shared" si="17"/>
        <v>89.599609375</v>
      </c>
      <c r="I107" s="8">
        <f t="shared" ref="I107:I170" si="167">L$13*H107+(1-L$13)*I106</f>
        <v>90.113990746750446</v>
      </c>
      <c r="J107" s="8"/>
      <c r="K107" s="8"/>
      <c r="L107" s="8">
        <f t="shared" si="81"/>
        <v>0.59345668260887663</v>
      </c>
      <c r="M107" s="8">
        <f t="shared" si="82"/>
        <v>3779.9914218655108</v>
      </c>
      <c r="N107" s="8">
        <f>AVERAGE(D$79:D107)</f>
        <v>3766.0069117052803</v>
      </c>
      <c r="O107" s="8">
        <f>AVERAGE(M$79:M107)</f>
        <v>3762.2084387907562</v>
      </c>
      <c r="P107" s="8">
        <f t="shared" si="92"/>
        <v>3694.4795757972183</v>
      </c>
      <c r="Q107" s="8">
        <f>AVERAGE(P$79:P107)</f>
        <v>3686.467910581996</v>
      </c>
      <c r="R107">
        <f t="shared" si="85"/>
        <v>633</v>
      </c>
      <c r="S107" s="9"/>
      <c r="T107" s="8"/>
      <c r="U107" s="9"/>
      <c r="Y107">
        <v>0</v>
      </c>
      <c r="Z107">
        <f t="shared" ref="Z107:Z170" si="168">SUM(R107:Y107)</f>
        <v>633</v>
      </c>
      <c r="AA107">
        <f t="shared" si="83"/>
        <v>-411.70874716222755</v>
      </c>
      <c r="AC107" s="87" t="str">
        <f t="shared" si="18"/>
        <v>T+56 sec</v>
      </c>
      <c r="AD107" s="95"/>
      <c r="AE107" s="100"/>
      <c r="AF107" s="95"/>
      <c r="AG107" s="100"/>
      <c r="AH107" s="95"/>
      <c r="AI107" s="100"/>
      <c r="AJ107" s="95"/>
      <c r="AK107" s="100"/>
      <c r="AL107" s="14"/>
      <c r="AM107" s="89"/>
      <c r="AN107" s="3" t="s">
        <v>69</v>
      </c>
      <c r="AO107" s="5">
        <f t="shared" si="86"/>
        <v>40098.102974536981</v>
      </c>
      <c r="AP107" s="51">
        <f>LOOKUP($AO107,Data!$A$6:$A$1806,Data!$B$6:$B$1806)</f>
        <v>59.88800048828125</v>
      </c>
      <c r="AQ107" s="9">
        <f>LOOKUP($AO107,Data!$A$6:$A$1806,Data!$C$6:$C$1806)</f>
        <v>3802.925048828125</v>
      </c>
      <c r="AR107" s="9">
        <f>LOOKUP($AO107,Data!$A$6:$A$1806,Data!$D$6:$D$1806)</f>
        <v>335</v>
      </c>
      <c r="AS107" s="9">
        <f>IF($AS$1="+",LOOKUP($AO107,Data!$A$6:$A$1806,Data!$E$6:$E$1806)*-1,LOOKUP($AO107,Data!$A$6:$A$1806,Data!$E$6:$E$1806))</f>
        <v>-212.17269897460937</v>
      </c>
      <c r="AT107" s="9">
        <f>LOOKUP($AO107,Data!$A$6:$A$1806,Data!$F$6:$F$1806)</f>
        <v>7</v>
      </c>
      <c r="AU107" s="9">
        <f>LOOKUP($AO107,Data!$A$6:$A$1806,Data!$G$6:$G$1806)</f>
        <v>162.5</v>
      </c>
      <c r="AV107" s="9">
        <f>LOOKUP($AO107,Data!$A$6:$A$1806,Data!$H$6:$H$1806)</f>
        <v>10</v>
      </c>
      <c r="AW107" s="9">
        <f>LOOKUP($AO107,Data!$A$6:$A$1806,Data!$I$6:$I$1806)</f>
        <v>0</v>
      </c>
      <c r="AX107" s="9">
        <f>LOOKUP($AO107,Data!$A$6:$A$1806,Data!$J$6:$J$1806)</f>
        <v>-103</v>
      </c>
      <c r="AY107" s="9">
        <f>LOOKUP($AO107,Data!$A$6:$A$1806,Data!$K$6:$K$1806)</f>
        <v>7570</v>
      </c>
      <c r="AZ107" s="16">
        <f t="shared" si="19"/>
        <v>89.599609375</v>
      </c>
      <c r="BA107" s="3" t="s">
        <v>69</v>
      </c>
      <c r="BB107" s="108">
        <f t="shared" si="87"/>
        <v>40098.102974536981</v>
      </c>
      <c r="BC107" s="14"/>
      <c r="BD107" s="14"/>
      <c r="BE107" s="14"/>
      <c r="BF107" s="14"/>
      <c r="BG107" s="14"/>
      <c r="BH107" s="14"/>
      <c r="BI107" s="14"/>
      <c r="BJ107" s="14"/>
      <c r="BK107" s="14"/>
      <c r="BL107" s="14"/>
      <c r="BM107" s="14"/>
      <c r="BN107" s="89"/>
      <c r="BO107" s="3" t="s">
        <v>69</v>
      </c>
      <c r="BP107" s="108">
        <f t="shared" si="88"/>
        <v>40098.102974536981</v>
      </c>
      <c r="BQ107" s="14"/>
      <c r="BR107" s="14"/>
      <c r="BS107" s="14"/>
      <c r="BT107" s="14"/>
      <c r="BU107" s="14"/>
      <c r="BV107" s="14"/>
      <c r="BW107" s="14"/>
      <c r="BX107" s="14"/>
      <c r="BY107" s="14"/>
      <c r="BZ107" s="14"/>
      <c r="CA107" s="14"/>
      <c r="CB107" s="89"/>
      <c r="CC107" s="3" t="s">
        <v>69</v>
      </c>
      <c r="CD107" s="108">
        <f t="shared" si="89"/>
        <v>40098.102974536981</v>
      </c>
      <c r="CE107" s="14"/>
      <c r="CF107" s="14"/>
      <c r="CG107" s="14"/>
      <c r="CH107" s="14"/>
      <c r="CI107" s="14"/>
      <c r="CJ107" s="14"/>
      <c r="CK107" s="14"/>
      <c r="CL107" s="14"/>
      <c r="CM107" s="14"/>
      <c r="CN107" s="14"/>
      <c r="CO107" s="14"/>
      <c r="CP107" s="89"/>
      <c r="CQ107" s="3" t="s">
        <v>69</v>
      </c>
      <c r="CR107" s="108">
        <f t="shared" si="90"/>
        <v>40098.102974536981</v>
      </c>
      <c r="CS107" s="14"/>
      <c r="CT107" s="14"/>
      <c r="CU107" s="14"/>
      <c r="CV107" s="14"/>
      <c r="CW107" s="14"/>
      <c r="CX107" s="14"/>
      <c r="CY107" s="14"/>
      <c r="CZ107" s="14"/>
      <c r="DA107" s="14"/>
      <c r="DB107" s="14"/>
      <c r="DC107" s="14"/>
      <c r="DD107" s="89"/>
      <c r="DE107" s="3" t="s">
        <v>69</v>
      </c>
      <c r="DF107" s="108">
        <f t="shared" si="91"/>
        <v>40098.102974536981</v>
      </c>
      <c r="DG107" s="14"/>
      <c r="DH107" s="14"/>
      <c r="DI107" s="14"/>
      <c r="DJ107" s="14"/>
      <c r="DK107" s="14"/>
      <c r="DL107" s="14"/>
      <c r="DM107" s="14"/>
      <c r="DN107" s="14"/>
      <c r="DO107" s="14"/>
      <c r="DP107" s="14"/>
      <c r="DQ107" s="14"/>
      <c r="DR107" s="89"/>
    </row>
    <row r="108" spans="1:122">
      <c r="A108" s="3" t="s">
        <v>70</v>
      </c>
      <c r="B108" s="5">
        <f t="shared" si="84"/>
        <v>40098.102997685128</v>
      </c>
      <c r="C108">
        <f>LOOKUP(B108,Data!$A$6:$A$1806,Data!B$6:B$1806)</f>
        <v>59.889999389648437</v>
      </c>
      <c r="D108" s="8">
        <f>LOOKUP(B108,Data!$A$6:$A$1806,Data!C$6:C$1806)</f>
        <v>3802.950927734375</v>
      </c>
      <c r="H108" s="16">
        <f t="shared" ref="H108:H171" si="169">(IF((C108-L$2)&gt;0,((C108-L$2-L$5)/((L$4*L$2)-L$5)*L$3*-1),((C108-L$2+L$5)/((L$4*L$2)-L$5)*L$3*-1)))</f>
        <v>88.00048828125</v>
      </c>
      <c r="I108" s="8">
        <f t="shared" si="167"/>
        <v>89.37426488382529</v>
      </c>
      <c r="J108" s="8"/>
      <c r="K108" s="8"/>
      <c r="L108" s="8">
        <f t="shared" si="81"/>
        <v>0.59345668260887663</v>
      </c>
      <c r="M108" s="8">
        <f t="shared" si="82"/>
        <v>3779.8451526851945</v>
      </c>
      <c r="N108" s="8">
        <f>AVERAGE(D$79:D108)</f>
        <v>3767.2383789062501</v>
      </c>
      <c r="O108" s="8">
        <f>AVERAGE(M$79:M108)</f>
        <v>3762.7963292539043</v>
      </c>
      <c r="P108" s="8">
        <f t="shared" si="92"/>
        <v>3695.0730324798274</v>
      </c>
      <c r="Q108" s="8">
        <f>AVERAGE(P$79:P108)</f>
        <v>3686.7646389233005</v>
      </c>
      <c r="R108">
        <f t="shared" si="85"/>
        <v>633</v>
      </c>
      <c r="S108" s="9"/>
      <c r="T108" s="8"/>
      <c r="U108" s="9"/>
      <c r="Y108">
        <v>0</v>
      </c>
      <c r="Z108">
        <f t="shared" si="168"/>
        <v>633</v>
      </c>
      <c r="AA108">
        <f t="shared" si="83"/>
        <v>-417.13189125325221</v>
      </c>
      <c r="AC108" s="87" t="str">
        <f t="shared" ref="AC108:AC119" si="170">A108</f>
        <v>T+58 sec</v>
      </c>
      <c r="AD108" s="95"/>
      <c r="AE108" s="100"/>
      <c r="AF108" s="95"/>
      <c r="AG108" s="100"/>
      <c r="AH108" s="95"/>
      <c r="AI108" s="100"/>
      <c r="AJ108" s="95"/>
      <c r="AK108" s="100"/>
      <c r="AL108" s="14"/>
      <c r="AM108" s="89"/>
      <c r="AN108" s="3" t="s">
        <v>70</v>
      </c>
      <c r="AO108" s="5">
        <f t="shared" si="86"/>
        <v>40098.102997685128</v>
      </c>
      <c r="AP108" s="51">
        <f>LOOKUP($AO108,Data!$A$6:$A$1806,Data!$B$6:$B$1806)</f>
        <v>59.889999389648437</v>
      </c>
      <c r="AQ108" s="9">
        <f>LOOKUP($AO108,Data!$A$6:$A$1806,Data!$C$6:$C$1806)</f>
        <v>3802.950927734375</v>
      </c>
      <c r="AR108" s="9">
        <f>LOOKUP($AO108,Data!$A$6:$A$1806,Data!$D$6:$D$1806)</f>
        <v>335</v>
      </c>
      <c r="AS108" s="9">
        <f>IF($AS$1="+",LOOKUP($AO108,Data!$A$6:$A$1806,Data!$E$6:$E$1806)*-1,LOOKUP($AO108,Data!$A$6:$A$1806,Data!$E$6:$E$1806))</f>
        <v>-212.17269897460937</v>
      </c>
      <c r="AT108" s="9">
        <f>LOOKUP($AO108,Data!$A$6:$A$1806,Data!$F$6:$F$1806)</f>
        <v>8</v>
      </c>
      <c r="AU108" s="9">
        <f>LOOKUP($AO108,Data!$A$6:$A$1806,Data!$G$6:$G$1806)</f>
        <v>163</v>
      </c>
      <c r="AV108" s="9">
        <f>LOOKUP($AO108,Data!$A$6:$A$1806,Data!$H$6:$H$1806)</f>
        <v>10</v>
      </c>
      <c r="AW108" s="9">
        <f>LOOKUP($AO108,Data!$A$6:$A$1806,Data!$I$6:$I$1806)</f>
        <v>0</v>
      </c>
      <c r="AX108" s="9">
        <f>LOOKUP($AO108,Data!$A$6:$A$1806,Data!$J$6:$J$1806)</f>
        <v>-103</v>
      </c>
      <c r="AY108" s="9">
        <f>LOOKUP($AO108,Data!$A$6:$A$1806,Data!$K$6:$K$1806)</f>
        <v>7570</v>
      </c>
      <c r="AZ108" s="16">
        <f t="shared" ref="AZ108:AZ171" si="171">(IF((AP108-$L$2)&gt;0,((AP108-$L$2-$L$5)/(($L$4*$L$2)-$L$5)*$L$3*-1),((AP108-$L$2+$L$5)/(($L$4*$L$2)-$L$5)*$L$3*-1)))</f>
        <v>88.00048828125</v>
      </c>
      <c r="BA108" s="3" t="s">
        <v>70</v>
      </c>
      <c r="BB108" s="108">
        <f t="shared" si="87"/>
        <v>40098.102997685128</v>
      </c>
      <c r="BC108" s="14"/>
      <c r="BD108" s="14"/>
      <c r="BE108" s="14"/>
      <c r="BF108" s="14"/>
      <c r="BG108" s="14"/>
      <c r="BH108" s="14"/>
      <c r="BI108" s="14"/>
      <c r="BJ108" s="14"/>
      <c r="BK108" s="14"/>
      <c r="BL108" s="14"/>
      <c r="BM108" s="14"/>
      <c r="BN108" s="89"/>
      <c r="BO108" s="3" t="s">
        <v>70</v>
      </c>
      <c r="BP108" s="108">
        <f t="shared" si="88"/>
        <v>40098.102997685128</v>
      </c>
      <c r="BQ108" s="14"/>
      <c r="BR108" s="14"/>
      <c r="BS108" s="14"/>
      <c r="BT108" s="14"/>
      <c r="BU108" s="14"/>
      <c r="BV108" s="14"/>
      <c r="BW108" s="14"/>
      <c r="BX108" s="14"/>
      <c r="BY108" s="14"/>
      <c r="BZ108" s="14"/>
      <c r="CA108" s="14"/>
      <c r="CB108" s="89"/>
      <c r="CC108" s="3" t="s">
        <v>70</v>
      </c>
      <c r="CD108" s="108">
        <f t="shared" si="89"/>
        <v>40098.102997685128</v>
      </c>
      <c r="CE108" s="14"/>
      <c r="CF108" s="14"/>
      <c r="CG108" s="14"/>
      <c r="CH108" s="14"/>
      <c r="CI108" s="14"/>
      <c r="CJ108" s="14"/>
      <c r="CK108" s="14"/>
      <c r="CL108" s="14"/>
      <c r="CM108" s="14"/>
      <c r="CN108" s="14"/>
      <c r="CO108" s="14"/>
      <c r="CP108" s="89"/>
      <c r="CQ108" s="3" t="s">
        <v>70</v>
      </c>
      <c r="CR108" s="108">
        <f t="shared" si="90"/>
        <v>40098.102997685128</v>
      </c>
      <c r="CS108" s="14"/>
      <c r="CT108" s="14"/>
      <c r="CU108" s="14"/>
      <c r="CV108" s="14"/>
      <c r="CW108" s="14"/>
      <c r="CX108" s="14"/>
      <c r="CY108" s="14"/>
      <c r="CZ108" s="14"/>
      <c r="DA108" s="14"/>
      <c r="DB108" s="14"/>
      <c r="DC108" s="14"/>
      <c r="DD108" s="89"/>
      <c r="DE108" s="3" t="s">
        <v>70</v>
      </c>
      <c r="DF108" s="108">
        <f t="shared" si="91"/>
        <v>40098.102997685128</v>
      </c>
      <c r="DG108" s="14"/>
      <c r="DH108" s="14"/>
      <c r="DI108" s="14"/>
      <c r="DJ108" s="14"/>
      <c r="DK108" s="14"/>
      <c r="DL108" s="14"/>
      <c r="DM108" s="14"/>
      <c r="DN108" s="14"/>
      <c r="DO108" s="14"/>
      <c r="DP108" s="14"/>
      <c r="DQ108" s="14"/>
      <c r="DR108" s="89"/>
    </row>
    <row r="109" spans="1:122">
      <c r="A109" s="73" t="s">
        <v>71</v>
      </c>
      <c r="B109" s="5">
        <f t="shared" si="84"/>
        <v>40098.103020833274</v>
      </c>
      <c r="C109">
        <f>LOOKUP(B109,Data!$A$6:$A$1806,Data!B$6:B$1806)</f>
        <v>59.889999389648437</v>
      </c>
      <c r="D109" s="8">
        <f>LOOKUP(B109,Data!$A$6:$A$1806,Data!C$6:C$1806)</f>
        <v>3802.950927734375</v>
      </c>
      <c r="H109" s="16">
        <f t="shared" si="169"/>
        <v>88.00048828125</v>
      </c>
      <c r="I109" s="8">
        <f t="shared" si="167"/>
        <v>88.893443072923944</v>
      </c>
      <c r="J109" s="8"/>
      <c r="K109" s="8"/>
      <c r="L109" s="8">
        <f t="shared" si="81"/>
        <v>0.59345668260887663</v>
      </c>
      <c r="M109" s="8">
        <f t="shared" si="82"/>
        <v>3779.9577875569021</v>
      </c>
      <c r="N109" s="8">
        <f>AVERAGE(D$79:D109)</f>
        <v>3768.390396610383</v>
      </c>
      <c r="O109" s="8">
        <f>AVERAGE(M$79:M109)</f>
        <v>3763.3499246830334</v>
      </c>
      <c r="P109" s="8">
        <f t="shared" si="92"/>
        <v>3695.6664891624364</v>
      </c>
      <c r="Q109" s="8">
        <f>AVERAGE(P$79:P109)</f>
        <v>3687.061367264605</v>
      </c>
      <c r="R109">
        <f t="shared" si="85"/>
        <v>633</v>
      </c>
      <c r="S109" s="9"/>
      <c r="T109" s="8"/>
      <c r="U109" s="9"/>
      <c r="Y109">
        <v>0</v>
      </c>
      <c r="Z109">
        <f t="shared" si="168"/>
        <v>633</v>
      </c>
      <c r="AA109">
        <f t="shared" si="83"/>
        <v>-417.13189125325221</v>
      </c>
      <c r="AC109" s="87" t="str">
        <f t="shared" si="170"/>
        <v>T+60 sec</v>
      </c>
      <c r="AD109" s="95"/>
      <c r="AE109" s="100"/>
      <c r="AF109" s="95"/>
      <c r="AG109" s="100"/>
      <c r="AH109" s="95"/>
      <c r="AI109" s="100"/>
      <c r="AJ109" s="95"/>
      <c r="AK109" s="100"/>
      <c r="AL109" s="14"/>
      <c r="AM109" s="89"/>
      <c r="AN109" s="73" t="s">
        <v>71</v>
      </c>
      <c r="AO109" s="5">
        <f t="shared" si="86"/>
        <v>40098.103020833274</v>
      </c>
      <c r="AP109" s="51">
        <f>LOOKUP($AO109,Data!$A$6:$A$1806,Data!$B$6:$B$1806)</f>
        <v>59.889999389648437</v>
      </c>
      <c r="AQ109" s="9">
        <f>LOOKUP($AO109,Data!$A$6:$A$1806,Data!$C$6:$C$1806)</f>
        <v>3802.950927734375</v>
      </c>
      <c r="AR109" s="9">
        <f>LOOKUP($AO109,Data!$A$6:$A$1806,Data!$D$6:$D$1806)</f>
        <v>335</v>
      </c>
      <c r="AS109" s="9">
        <f>IF($AS$1="+",LOOKUP($AO109,Data!$A$6:$A$1806,Data!$E$6:$E$1806)*-1,LOOKUP($AO109,Data!$A$6:$A$1806,Data!$E$6:$E$1806))</f>
        <v>-212.17269897460937</v>
      </c>
      <c r="AT109" s="9">
        <f>LOOKUP($AO109,Data!$A$6:$A$1806,Data!$F$6:$F$1806)</f>
        <v>8</v>
      </c>
      <c r="AU109" s="9">
        <f>LOOKUP($AO109,Data!$A$6:$A$1806,Data!$G$6:$G$1806)</f>
        <v>163</v>
      </c>
      <c r="AV109" s="9">
        <f>LOOKUP($AO109,Data!$A$6:$A$1806,Data!$H$6:$H$1806)</f>
        <v>10</v>
      </c>
      <c r="AW109" s="9">
        <f>LOOKUP($AO109,Data!$A$6:$A$1806,Data!$I$6:$I$1806)</f>
        <v>0</v>
      </c>
      <c r="AX109" s="9">
        <f>LOOKUP($AO109,Data!$A$6:$A$1806,Data!$J$6:$J$1806)</f>
        <v>-103</v>
      </c>
      <c r="AY109" s="9">
        <f>LOOKUP($AO109,Data!$A$6:$A$1806,Data!$K$6:$K$1806)</f>
        <v>7570</v>
      </c>
      <c r="AZ109" s="16">
        <f t="shared" si="171"/>
        <v>88.00048828125</v>
      </c>
      <c r="BA109" s="3" t="s">
        <v>71</v>
      </c>
      <c r="BB109" s="108">
        <f t="shared" si="87"/>
        <v>40098.103020833274</v>
      </c>
      <c r="BC109" s="14"/>
      <c r="BD109" s="14"/>
      <c r="BE109" s="14"/>
      <c r="BF109" s="14"/>
      <c r="BG109" s="14"/>
      <c r="BH109" s="14"/>
      <c r="BI109" s="14"/>
      <c r="BJ109" s="14"/>
      <c r="BK109" s="14"/>
      <c r="BL109" s="14"/>
      <c r="BM109" s="14"/>
      <c r="BN109" s="89"/>
      <c r="BO109" s="3" t="s">
        <v>71</v>
      </c>
      <c r="BP109" s="108">
        <f t="shared" si="88"/>
        <v>40098.103020833274</v>
      </c>
      <c r="BQ109" s="14"/>
      <c r="BR109" s="14"/>
      <c r="BS109" s="14"/>
      <c r="BT109" s="14"/>
      <c r="BU109" s="14"/>
      <c r="BV109" s="14"/>
      <c r="BW109" s="14"/>
      <c r="BX109" s="14"/>
      <c r="BY109" s="14"/>
      <c r="BZ109" s="14"/>
      <c r="CA109" s="14"/>
      <c r="CB109" s="89"/>
      <c r="CC109" s="3" t="s">
        <v>71</v>
      </c>
      <c r="CD109" s="108">
        <f t="shared" si="89"/>
        <v>40098.103020833274</v>
      </c>
      <c r="CE109" s="14"/>
      <c r="CF109" s="14"/>
      <c r="CG109" s="14"/>
      <c r="CH109" s="14"/>
      <c r="CI109" s="14"/>
      <c r="CJ109" s="14"/>
      <c r="CK109" s="14"/>
      <c r="CL109" s="14"/>
      <c r="CM109" s="14"/>
      <c r="CN109" s="14"/>
      <c r="CO109" s="14"/>
      <c r="CP109" s="89"/>
      <c r="CQ109" s="3" t="s">
        <v>71</v>
      </c>
      <c r="CR109" s="108">
        <f t="shared" si="90"/>
        <v>40098.103020833274</v>
      </c>
      <c r="CS109" s="14"/>
      <c r="CT109" s="14"/>
      <c r="CU109" s="14"/>
      <c r="CV109" s="14"/>
      <c r="CW109" s="14"/>
      <c r="CX109" s="14"/>
      <c r="CY109" s="14"/>
      <c r="CZ109" s="14"/>
      <c r="DA109" s="14"/>
      <c r="DB109" s="14"/>
      <c r="DC109" s="14"/>
      <c r="DD109" s="89"/>
      <c r="DE109" s="3" t="s">
        <v>71</v>
      </c>
      <c r="DF109" s="108">
        <f t="shared" si="91"/>
        <v>40098.103020833274</v>
      </c>
      <c r="DG109" s="14"/>
      <c r="DH109" s="14"/>
      <c r="DI109" s="14"/>
      <c r="DJ109" s="14"/>
      <c r="DK109" s="14"/>
      <c r="DL109" s="14"/>
      <c r="DM109" s="14"/>
      <c r="DN109" s="14"/>
      <c r="DO109" s="14"/>
      <c r="DP109" s="14"/>
      <c r="DQ109" s="14"/>
      <c r="DR109" s="89"/>
    </row>
    <row r="110" spans="1:122">
      <c r="A110" s="74" t="s">
        <v>172</v>
      </c>
      <c r="B110" s="5">
        <f t="shared" ref="B110:B173" si="172">B109+TIME(0,0,$B$1)</f>
        <v>40098.10304398142</v>
      </c>
      <c r="C110">
        <f>LOOKUP(B110,Data!$A$6:$A$1806,Data!B$6:B$1806)</f>
        <v>59.888999938964844</v>
      </c>
      <c r="D110" s="8">
        <f>LOOKUP(B110,Data!$A$6:$A$1806,Data!C$6:C$1806)</f>
        <v>3805.49609375</v>
      </c>
      <c r="H110" s="16">
        <f t="shared" si="169"/>
        <v>88.800048828125</v>
      </c>
      <c r="I110" s="8">
        <f t="shared" si="167"/>
        <v>88.860755087244314</v>
      </c>
      <c r="J110" s="8"/>
      <c r="K110" s="8"/>
      <c r="L110" s="8">
        <f t="shared" si="81"/>
        <v>0.59345668260887663</v>
      </c>
      <c r="M110" s="8">
        <f t="shared" si="82"/>
        <v>3780.5185562538313</v>
      </c>
      <c r="N110" s="8">
        <f>AVERAGE(D$79:D110)</f>
        <v>3769.5499496459961</v>
      </c>
      <c r="O110" s="8">
        <f>AVERAGE(M$79:M110)</f>
        <v>3763.8864444196206</v>
      </c>
      <c r="P110" s="8">
        <f t="shared" si="92"/>
        <v>3696.2599458450454</v>
      </c>
      <c r="Q110" s="8">
        <f>AVERAGE(P$79:P110)</f>
        <v>3687.3580956059095</v>
      </c>
      <c r="R110">
        <f t="shared" si="85"/>
        <v>633</v>
      </c>
      <c r="S110" s="9"/>
      <c r="T110" s="8"/>
      <c r="U110" s="9"/>
      <c r="Y110">
        <v>0</v>
      </c>
      <c r="Z110">
        <f t="shared" si="168"/>
        <v>633</v>
      </c>
      <c r="AA110">
        <f t="shared" si="83"/>
        <v>-414.40257726165947</v>
      </c>
      <c r="AC110" s="87" t="str">
        <f t="shared" si="170"/>
        <v>T+62 sec</v>
      </c>
      <c r="AD110" s="95"/>
      <c r="AE110" s="100"/>
      <c r="AF110" s="95"/>
      <c r="AG110" s="100"/>
      <c r="AH110" s="95"/>
      <c r="AI110" s="100"/>
      <c r="AJ110" s="95"/>
      <c r="AK110" s="100"/>
      <c r="AL110" s="14"/>
      <c r="AM110" s="89"/>
      <c r="AN110" s="74" t="s">
        <v>172</v>
      </c>
      <c r="AO110" s="5">
        <f t="shared" si="86"/>
        <v>40098.10304398142</v>
      </c>
      <c r="AP110" s="51">
        <f>LOOKUP($AO110,Data!$A$6:$A$1806,Data!$B$6:$B$1806)</f>
        <v>59.888999938964844</v>
      </c>
      <c r="AQ110" s="9">
        <f>LOOKUP($AO110,Data!$A$6:$A$1806,Data!$C$6:$C$1806)</f>
        <v>3805.49609375</v>
      </c>
      <c r="AR110" s="9">
        <f>LOOKUP($AO110,Data!$A$6:$A$1806,Data!$D$6:$D$1806)</f>
        <v>335</v>
      </c>
      <c r="AS110" s="9">
        <f>IF($AS$1="+",LOOKUP($AO110,Data!$A$6:$A$1806,Data!$E$6:$E$1806)*-1,LOOKUP($AO110,Data!$A$6:$A$1806,Data!$E$6:$E$1806))</f>
        <v>-215.59817504882812</v>
      </c>
      <c r="AT110" s="9">
        <f>LOOKUP($AO110,Data!$A$6:$A$1806,Data!$F$6:$F$1806)</f>
        <v>9</v>
      </c>
      <c r="AU110" s="9">
        <f>LOOKUP($AO110,Data!$A$6:$A$1806,Data!$G$6:$G$1806)</f>
        <v>163.5</v>
      </c>
      <c r="AV110" s="9">
        <f>LOOKUP($AO110,Data!$A$6:$A$1806,Data!$H$6:$H$1806)</f>
        <v>10</v>
      </c>
      <c r="AW110" s="9">
        <f>LOOKUP($AO110,Data!$A$6:$A$1806,Data!$I$6:$I$1806)</f>
        <v>0</v>
      </c>
      <c r="AX110" s="9">
        <f>LOOKUP($AO110,Data!$A$6:$A$1806,Data!$J$6:$J$1806)</f>
        <v>-103</v>
      </c>
      <c r="AY110" s="9">
        <f>LOOKUP($AO110,Data!$A$6:$A$1806,Data!$K$6:$K$1806)</f>
        <v>7570</v>
      </c>
      <c r="AZ110" s="16">
        <f t="shared" si="171"/>
        <v>88.800048828125</v>
      </c>
      <c r="BA110" s="49" t="s">
        <v>172</v>
      </c>
      <c r="BB110" s="108">
        <f t="shared" si="87"/>
        <v>40098.10304398142</v>
      </c>
      <c r="BC110" s="14"/>
      <c r="BD110" s="14"/>
      <c r="BE110" s="14"/>
      <c r="BF110" s="14"/>
      <c r="BG110" s="14"/>
      <c r="BH110" s="14"/>
      <c r="BI110" s="14"/>
      <c r="BJ110" s="14"/>
      <c r="BK110" s="14"/>
      <c r="BL110" s="14"/>
      <c r="BM110" s="14"/>
      <c r="BN110" s="89"/>
      <c r="BO110" s="49" t="s">
        <v>172</v>
      </c>
      <c r="BP110" s="108">
        <f t="shared" si="88"/>
        <v>40098.10304398142</v>
      </c>
      <c r="BQ110" s="14"/>
      <c r="BR110" s="14"/>
      <c r="BS110" s="14"/>
      <c r="BT110" s="14"/>
      <c r="BU110" s="14"/>
      <c r="BV110" s="14"/>
      <c r="BW110" s="14"/>
      <c r="BX110" s="14"/>
      <c r="BY110" s="14"/>
      <c r="BZ110" s="14"/>
      <c r="CA110" s="14"/>
      <c r="CB110" s="89"/>
      <c r="CC110" s="49" t="s">
        <v>172</v>
      </c>
      <c r="CD110" s="108">
        <f t="shared" si="89"/>
        <v>40098.10304398142</v>
      </c>
      <c r="CE110" s="14"/>
      <c r="CF110" s="14"/>
      <c r="CG110" s="14"/>
      <c r="CH110" s="14"/>
      <c r="CI110" s="14"/>
      <c r="CJ110" s="14"/>
      <c r="CK110" s="14"/>
      <c r="CL110" s="14"/>
      <c r="CM110" s="14"/>
      <c r="CN110" s="14"/>
      <c r="CO110" s="14"/>
      <c r="CP110" s="89"/>
      <c r="CQ110" s="49" t="s">
        <v>172</v>
      </c>
      <c r="CR110" s="108">
        <f t="shared" si="90"/>
        <v>40098.10304398142</v>
      </c>
      <c r="CS110" s="14"/>
      <c r="CT110" s="14"/>
      <c r="CU110" s="14"/>
      <c r="CV110" s="14"/>
      <c r="CW110" s="14"/>
      <c r="CX110" s="14"/>
      <c r="CY110" s="14"/>
      <c r="CZ110" s="14"/>
      <c r="DA110" s="14"/>
      <c r="DB110" s="14"/>
      <c r="DC110" s="14"/>
      <c r="DD110" s="89"/>
      <c r="DE110" s="49" t="s">
        <v>172</v>
      </c>
      <c r="DF110" s="108">
        <f t="shared" si="91"/>
        <v>40098.10304398142</v>
      </c>
      <c r="DG110" s="14"/>
      <c r="DH110" s="14"/>
      <c r="DI110" s="14"/>
      <c r="DJ110" s="14"/>
      <c r="DK110" s="14"/>
      <c r="DL110" s="14"/>
      <c r="DM110" s="14"/>
      <c r="DN110" s="14"/>
      <c r="DO110" s="14"/>
      <c r="DP110" s="14"/>
      <c r="DQ110" s="14"/>
      <c r="DR110" s="89"/>
    </row>
    <row r="111" spans="1:122">
      <c r="A111" s="74" t="s">
        <v>173</v>
      </c>
      <c r="B111" s="5">
        <f t="shared" si="172"/>
        <v>40098.103067129567</v>
      </c>
      <c r="C111">
        <f>LOOKUP(B111,Data!$A$6:$A$1806,Data!B$6:B$1806)</f>
        <v>59.873001098632813</v>
      </c>
      <c r="D111" s="8">
        <f>LOOKUP(B111,Data!$A$6:$A$1806,Data!C$6:C$1806)</f>
        <v>3805.61669921875</v>
      </c>
      <c r="H111" s="16">
        <f t="shared" si="169"/>
        <v>101.59912109375</v>
      </c>
      <c r="I111" s="8">
        <f t="shared" si="167"/>
        <v>93.319183189521311</v>
      </c>
      <c r="J111" s="8"/>
      <c r="K111" s="8"/>
      <c r="L111" s="8">
        <f t="shared" si="81"/>
        <v>0.59345668260887663</v>
      </c>
      <c r="M111" s="8">
        <f t="shared" si="82"/>
        <v>3785.5704410387175</v>
      </c>
      <c r="N111" s="8">
        <f>AVERAGE(D$79:D111)</f>
        <v>3770.642881451231</v>
      </c>
      <c r="O111" s="8">
        <f>AVERAGE(M$79:M111)</f>
        <v>3764.5435352262598</v>
      </c>
      <c r="P111" s="8">
        <f t="shared" si="92"/>
        <v>3696.8534025276545</v>
      </c>
      <c r="Q111" s="8">
        <f>AVERAGE(P$79:P111)</f>
        <v>3687.654823947214</v>
      </c>
      <c r="R111">
        <f t="shared" si="85"/>
        <v>633</v>
      </c>
      <c r="S111" s="9"/>
      <c r="T111" s="8"/>
      <c r="U111" s="9"/>
      <c r="Y111">
        <v>0</v>
      </c>
      <c r="Z111">
        <f t="shared" si="168"/>
        <v>633</v>
      </c>
      <c r="AA111">
        <f t="shared" si="83"/>
        <v>-375.1136550133939</v>
      </c>
      <c r="AC111" s="87" t="str">
        <f t="shared" si="170"/>
        <v>T+64 sec</v>
      </c>
      <c r="AD111" s="95"/>
      <c r="AE111" s="100"/>
      <c r="AF111" s="95"/>
      <c r="AG111" s="100"/>
      <c r="AH111" s="95"/>
      <c r="AI111" s="100"/>
      <c r="AJ111" s="95"/>
      <c r="AK111" s="100"/>
      <c r="AL111" s="14"/>
      <c r="AM111" s="89"/>
      <c r="AN111" s="74" t="s">
        <v>173</v>
      </c>
      <c r="AO111" s="5">
        <f t="shared" si="86"/>
        <v>40098.103067129567</v>
      </c>
      <c r="AP111" s="51">
        <f>LOOKUP($AO111,Data!$A$6:$A$1806,Data!$B$6:$B$1806)</f>
        <v>59.873001098632813</v>
      </c>
      <c r="AQ111" s="9">
        <f>LOOKUP($AO111,Data!$A$6:$A$1806,Data!$C$6:$C$1806)</f>
        <v>3805.61669921875</v>
      </c>
      <c r="AR111" s="9">
        <f>LOOKUP($AO111,Data!$A$6:$A$1806,Data!$D$6:$D$1806)</f>
        <v>335</v>
      </c>
      <c r="AS111" s="9">
        <f>IF($AS$1="+",LOOKUP($AO111,Data!$A$6:$A$1806,Data!$E$6:$E$1806)*-1,LOOKUP($AO111,Data!$A$6:$A$1806,Data!$E$6:$E$1806))</f>
        <v>-215.59817504882812</v>
      </c>
      <c r="AT111" s="9">
        <f>LOOKUP($AO111,Data!$A$6:$A$1806,Data!$F$6:$F$1806)</f>
        <v>10</v>
      </c>
      <c r="AU111" s="9">
        <f>LOOKUP($AO111,Data!$A$6:$A$1806,Data!$G$6:$G$1806)</f>
        <v>164</v>
      </c>
      <c r="AV111" s="9">
        <f>LOOKUP($AO111,Data!$A$6:$A$1806,Data!$H$6:$H$1806)</f>
        <v>10</v>
      </c>
      <c r="AW111" s="9">
        <f>LOOKUP($AO111,Data!$A$6:$A$1806,Data!$I$6:$I$1806)</f>
        <v>0</v>
      </c>
      <c r="AX111" s="9">
        <f>LOOKUP($AO111,Data!$A$6:$A$1806,Data!$J$6:$J$1806)</f>
        <v>-103</v>
      </c>
      <c r="AY111" s="9">
        <f>LOOKUP($AO111,Data!$A$6:$A$1806,Data!$K$6:$K$1806)</f>
        <v>7568</v>
      </c>
      <c r="AZ111" s="16">
        <f t="shared" si="171"/>
        <v>101.59912109375</v>
      </c>
      <c r="BA111" s="49" t="s">
        <v>173</v>
      </c>
      <c r="BB111" s="108">
        <f t="shared" si="87"/>
        <v>40098.103067129567</v>
      </c>
      <c r="BC111" s="14"/>
      <c r="BD111" s="14"/>
      <c r="BE111" s="14"/>
      <c r="BF111" s="14"/>
      <c r="BG111" s="14"/>
      <c r="BH111" s="14"/>
      <c r="BI111" s="14"/>
      <c r="BJ111" s="14"/>
      <c r="BK111" s="14"/>
      <c r="BL111" s="14"/>
      <c r="BM111" s="14"/>
      <c r="BN111" s="89"/>
      <c r="BO111" s="49" t="s">
        <v>173</v>
      </c>
      <c r="BP111" s="108">
        <f t="shared" si="88"/>
        <v>40098.103067129567</v>
      </c>
      <c r="BQ111" s="14"/>
      <c r="BR111" s="14"/>
      <c r="BS111" s="14"/>
      <c r="BT111" s="14"/>
      <c r="BU111" s="14"/>
      <c r="BV111" s="14"/>
      <c r="BW111" s="14"/>
      <c r="BX111" s="14"/>
      <c r="BY111" s="14"/>
      <c r="BZ111" s="14"/>
      <c r="CA111" s="14"/>
      <c r="CB111" s="89"/>
      <c r="CC111" s="49" t="s">
        <v>173</v>
      </c>
      <c r="CD111" s="108">
        <f t="shared" si="89"/>
        <v>40098.103067129567</v>
      </c>
      <c r="CE111" s="14"/>
      <c r="CF111" s="14"/>
      <c r="CG111" s="14"/>
      <c r="CH111" s="14"/>
      <c r="CI111" s="14"/>
      <c r="CJ111" s="14"/>
      <c r="CK111" s="14"/>
      <c r="CL111" s="14"/>
      <c r="CM111" s="14"/>
      <c r="CN111" s="14"/>
      <c r="CO111" s="14"/>
      <c r="CP111" s="89"/>
      <c r="CQ111" s="49" t="s">
        <v>173</v>
      </c>
      <c r="CR111" s="108">
        <f t="shared" si="90"/>
        <v>40098.103067129567</v>
      </c>
      <c r="CS111" s="14"/>
      <c r="CT111" s="14"/>
      <c r="CU111" s="14"/>
      <c r="CV111" s="14"/>
      <c r="CW111" s="14"/>
      <c r="CX111" s="14"/>
      <c r="CY111" s="14"/>
      <c r="CZ111" s="14"/>
      <c r="DA111" s="14"/>
      <c r="DB111" s="14"/>
      <c r="DC111" s="14"/>
      <c r="DD111" s="89"/>
      <c r="DE111" s="49" t="s">
        <v>173</v>
      </c>
      <c r="DF111" s="108">
        <f t="shared" si="91"/>
        <v>40098.103067129567</v>
      </c>
      <c r="DG111" s="14"/>
      <c r="DH111" s="14"/>
      <c r="DI111" s="14"/>
      <c r="DJ111" s="14"/>
      <c r="DK111" s="14"/>
      <c r="DL111" s="14"/>
      <c r="DM111" s="14"/>
      <c r="DN111" s="14"/>
      <c r="DO111" s="14"/>
      <c r="DP111" s="14"/>
      <c r="DQ111" s="14"/>
      <c r="DR111" s="89"/>
    </row>
    <row r="112" spans="1:122">
      <c r="A112" s="74" t="s">
        <v>174</v>
      </c>
      <c r="B112" s="5">
        <f t="shared" si="172"/>
        <v>40098.103090277713</v>
      </c>
      <c r="C112">
        <f>LOOKUP(B112,Data!$A$6:$A$1806,Data!B$6:B$1806)</f>
        <v>59.873001098632813</v>
      </c>
      <c r="D112" s="8">
        <f>LOOKUP(B112,Data!$A$6:$A$1806,Data!C$6:C$1806)</f>
        <v>3805.61669921875</v>
      </c>
      <c r="H112" s="16">
        <f t="shared" si="169"/>
        <v>101.59912109375</v>
      </c>
      <c r="I112" s="8">
        <f t="shared" si="167"/>
        <v>96.21716145600135</v>
      </c>
      <c r="J112" s="8"/>
      <c r="K112" s="8"/>
      <c r="L112" s="8">
        <f t="shared" si="81"/>
        <v>0.59345668260887663</v>
      </c>
      <c r="M112" s="8">
        <f t="shared" si="82"/>
        <v>3789.0618759878066</v>
      </c>
      <c r="N112" s="8">
        <f>AVERAGE(D$79:D112)</f>
        <v>3771.6715231502758</v>
      </c>
      <c r="O112" s="8">
        <f>AVERAGE(M$79:M112)</f>
        <v>3765.2646628957173</v>
      </c>
      <c r="P112" s="8">
        <f t="shared" si="92"/>
        <v>3697.4468592102635</v>
      </c>
      <c r="Q112" s="8">
        <f>AVERAGE(P$79:P112)</f>
        <v>3687.9515522885185</v>
      </c>
      <c r="R112">
        <f t="shared" si="85"/>
        <v>633</v>
      </c>
      <c r="S112" s="9"/>
      <c r="T112" s="8"/>
      <c r="U112" s="9"/>
      <c r="Y112">
        <v>0</v>
      </c>
      <c r="Z112">
        <f t="shared" si="168"/>
        <v>633</v>
      </c>
      <c r="AA112">
        <f t="shared" si="83"/>
        <v>-375.1136550133939</v>
      </c>
      <c r="AC112" s="87" t="str">
        <f t="shared" si="170"/>
        <v>T+66 sec</v>
      </c>
      <c r="AD112" s="95"/>
      <c r="AE112" s="100"/>
      <c r="AF112" s="95"/>
      <c r="AG112" s="100"/>
      <c r="AH112" s="95"/>
      <c r="AI112" s="100"/>
      <c r="AJ112" s="95"/>
      <c r="AK112" s="100"/>
      <c r="AL112" s="14"/>
      <c r="AM112" s="89"/>
      <c r="AN112" s="74" t="s">
        <v>174</v>
      </c>
      <c r="AO112" s="5">
        <f t="shared" si="86"/>
        <v>40098.103090277713</v>
      </c>
      <c r="AP112" s="51">
        <f>LOOKUP($AO112,Data!$A$6:$A$1806,Data!$B$6:$B$1806)</f>
        <v>59.873001098632813</v>
      </c>
      <c r="AQ112" s="9">
        <f>LOOKUP($AO112,Data!$A$6:$A$1806,Data!$C$6:$C$1806)</f>
        <v>3805.61669921875</v>
      </c>
      <c r="AR112" s="9">
        <f>LOOKUP($AO112,Data!$A$6:$A$1806,Data!$D$6:$D$1806)</f>
        <v>335</v>
      </c>
      <c r="AS112" s="9">
        <f>IF($AS$1="+",LOOKUP($AO112,Data!$A$6:$A$1806,Data!$E$6:$E$1806)*-1,LOOKUP($AO112,Data!$A$6:$A$1806,Data!$E$6:$E$1806))</f>
        <v>-215.59817504882812</v>
      </c>
      <c r="AT112" s="9">
        <f>LOOKUP($AO112,Data!$A$6:$A$1806,Data!$F$6:$F$1806)</f>
        <v>10</v>
      </c>
      <c r="AU112" s="9">
        <f>LOOKUP($AO112,Data!$A$6:$A$1806,Data!$G$6:$G$1806)</f>
        <v>164</v>
      </c>
      <c r="AV112" s="9">
        <f>LOOKUP($AO112,Data!$A$6:$A$1806,Data!$H$6:$H$1806)</f>
        <v>10</v>
      </c>
      <c r="AW112" s="9">
        <f>LOOKUP($AO112,Data!$A$6:$A$1806,Data!$I$6:$I$1806)</f>
        <v>0</v>
      </c>
      <c r="AX112" s="9">
        <f>LOOKUP($AO112,Data!$A$6:$A$1806,Data!$J$6:$J$1806)</f>
        <v>-103</v>
      </c>
      <c r="AY112" s="9">
        <f>LOOKUP($AO112,Data!$A$6:$A$1806,Data!$K$6:$K$1806)</f>
        <v>7568</v>
      </c>
      <c r="AZ112" s="16">
        <f t="shared" si="171"/>
        <v>101.59912109375</v>
      </c>
      <c r="BA112" s="49" t="s">
        <v>174</v>
      </c>
      <c r="BB112" s="108">
        <f t="shared" si="87"/>
        <v>40098.103090277713</v>
      </c>
      <c r="BC112" s="14"/>
      <c r="BD112" s="14"/>
      <c r="BE112" s="14"/>
      <c r="BF112" s="14"/>
      <c r="BG112" s="14"/>
      <c r="BH112" s="14"/>
      <c r="BI112" s="14"/>
      <c r="BJ112" s="14"/>
      <c r="BK112" s="14"/>
      <c r="BL112" s="14"/>
      <c r="BM112" s="14"/>
      <c r="BN112" s="89"/>
      <c r="BO112" s="49" t="s">
        <v>174</v>
      </c>
      <c r="BP112" s="108">
        <f t="shared" si="88"/>
        <v>40098.103090277713</v>
      </c>
      <c r="BQ112" s="14"/>
      <c r="BR112" s="14"/>
      <c r="BS112" s="14"/>
      <c r="BT112" s="14"/>
      <c r="BU112" s="14"/>
      <c r="BV112" s="14"/>
      <c r="BW112" s="14"/>
      <c r="BX112" s="14"/>
      <c r="BY112" s="14"/>
      <c r="BZ112" s="14"/>
      <c r="CA112" s="14"/>
      <c r="CB112" s="89"/>
      <c r="CC112" s="49" t="s">
        <v>174</v>
      </c>
      <c r="CD112" s="108">
        <f t="shared" si="89"/>
        <v>40098.103090277713</v>
      </c>
      <c r="CE112" s="14"/>
      <c r="CF112" s="14"/>
      <c r="CG112" s="14"/>
      <c r="CH112" s="14"/>
      <c r="CI112" s="14"/>
      <c r="CJ112" s="14"/>
      <c r="CK112" s="14"/>
      <c r="CL112" s="14"/>
      <c r="CM112" s="14"/>
      <c r="CN112" s="14"/>
      <c r="CO112" s="14"/>
      <c r="CP112" s="89"/>
      <c r="CQ112" s="49" t="s">
        <v>174</v>
      </c>
      <c r="CR112" s="108">
        <f t="shared" si="90"/>
        <v>40098.103090277713</v>
      </c>
      <c r="CS112" s="14"/>
      <c r="CT112" s="14"/>
      <c r="CU112" s="14"/>
      <c r="CV112" s="14"/>
      <c r="CW112" s="14"/>
      <c r="CX112" s="14"/>
      <c r="CY112" s="14"/>
      <c r="CZ112" s="14"/>
      <c r="DA112" s="14"/>
      <c r="DB112" s="14"/>
      <c r="DC112" s="14"/>
      <c r="DD112" s="89"/>
      <c r="DE112" s="49" t="s">
        <v>174</v>
      </c>
      <c r="DF112" s="108">
        <f t="shared" si="91"/>
        <v>40098.103090277713</v>
      </c>
      <c r="DG112" s="14"/>
      <c r="DH112" s="14"/>
      <c r="DI112" s="14"/>
      <c r="DJ112" s="14"/>
      <c r="DK112" s="14"/>
      <c r="DL112" s="14"/>
      <c r="DM112" s="14"/>
      <c r="DN112" s="14"/>
      <c r="DO112" s="14"/>
      <c r="DP112" s="14"/>
      <c r="DQ112" s="14"/>
      <c r="DR112" s="89"/>
    </row>
    <row r="113" spans="1:122">
      <c r="A113" s="74" t="s">
        <v>175</v>
      </c>
      <c r="B113" s="5">
        <f t="shared" si="172"/>
        <v>40098.103113425859</v>
      </c>
      <c r="C113">
        <f>LOOKUP(B113,Data!$A$6:$A$1806,Data!B$6:B$1806)</f>
        <v>59.856998443603516</v>
      </c>
      <c r="D113" s="8">
        <f>LOOKUP(B113,Data!$A$6:$A$1806,Data!C$6:C$1806)</f>
        <v>3811.5029296875</v>
      </c>
      <c r="H113" s="16">
        <f t="shared" si="169"/>
        <v>114.4012451171875</v>
      </c>
      <c r="I113" s="8">
        <f t="shared" si="167"/>
        <v>102.58159073741651</v>
      </c>
      <c r="J113" s="8"/>
      <c r="K113" s="8"/>
      <c r="L113" s="8">
        <f t="shared" si="81"/>
        <v>0.59345668260887663</v>
      </c>
      <c r="M113" s="8">
        <f t="shared" si="82"/>
        <v>3796.0197619518308</v>
      </c>
      <c r="N113" s="8">
        <f>AVERAGE(D$79:D113)</f>
        <v>3772.8095633370535</v>
      </c>
      <c r="O113" s="8">
        <f>AVERAGE(M$79:M113)</f>
        <v>3766.1433800116065</v>
      </c>
      <c r="P113" s="8">
        <f t="shared" si="92"/>
        <v>3698.0403158928725</v>
      </c>
      <c r="Q113" s="8">
        <f>AVERAGE(P$79:P113)</f>
        <v>3688.2482806298231</v>
      </c>
      <c r="R113">
        <f t="shared" si="85"/>
        <v>633</v>
      </c>
      <c r="S113" s="9"/>
      <c r="T113" s="8"/>
      <c r="U113" s="9"/>
      <c r="Y113">
        <v>0</v>
      </c>
      <c r="Z113">
        <f t="shared" si="168"/>
        <v>633</v>
      </c>
      <c r="AA113">
        <f t="shared" si="83"/>
        <v>-342.62236767393119</v>
      </c>
      <c r="AC113" s="87" t="str">
        <f t="shared" si="170"/>
        <v>T+68 sec</v>
      </c>
      <c r="AD113" s="95"/>
      <c r="AE113" s="100"/>
      <c r="AF113" s="95"/>
      <c r="AG113" s="100"/>
      <c r="AH113" s="95"/>
      <c r="AI113" s="100"/>
      <c r="AJ113" s="95"/>
      <c r="AK113" s="100"/>
      <c r="AL113" s="14"/>
      <c r="AM113" s="89"/>
      <c r="AN113" s="74" t="s">
        <v>175</v>
      </c>
      <c r="AO113" s="5">
        <f t="shared" si="86"/>
        <v>40098.103113425859</v>
      </c>
      <c r="AP113" s="51">
        <f>LOOKUP($AO113,Data!$A$6:$A$1806,Data!$B$6:$B$1806)</f>
        <v>59.856998443603516</v>
      </c>
      <c r="AQ113" s="9">
        <f>LOOKUP($AO113,Data!$A$6:$A$1806,Data!$C$6:$C$1806)</f>
        <v>3811.5029296875</v>
      </c>
      <c r="AR113" s="9">
        <f>LOOKUP($AO113,Data!$A$6:$A$1806,Data!$D$6:$D$1806)</f>
        <v>335</v>
      </c>
      <c r="AS113" s="9">
        <f>IF($AS$1="+",LOOKUP($AO113,Data!$A$6:$A$1806,Data!$E$6:$E$1806)*-1,LOOKUP($AO113,Data!$A$6:$A$1806,Data!$E$6:$E$1806))</f>
        <v>-215.59817504882812</v>
      </c>
      <c r="AT113" s="9">
        <f>LOOKUP($AO113,Data!$A$6:$A$1806,Data!$F$6:$F$1806)</f>
        <v>11</v>
      </c>
      <c r="AU113" s="9">
        <f>LOOKUP($AO113,Data!$A$6:$A$1806,Data!$G$6:$G$1806)</f>
        <v>164.5</v>
      </c>
      <c r="AV113" s="9">
        <f>LOOKUP($AO113,Data!$A$6:$A$1806,Data!$H$6:$H$1806)</f>
        <v>10</v>
      </c>
      <c r="AW113" s="9">
        <f>LOOKUP($AO113,Data!$A$6:$A$1806,Data!$I$6:$I$1806)</f>
        <v>0</v>
      </c>
      <c r="AX113" s="9">
        <f>LOOKUP($AO113,Data!$A$6:$A$1806,Data!$J$6:$J$1806)</f>
        <v>-103</v>
      </c>
      <c r="AY113" s="9">
        <f>LOOKUP($AO113,Data!$A$6:$A$1806,Data!$K$6:$K$1806)</f>
        <v>7565</v>
      </c>
      <c r="AZ113" s="16">
        <f t="shared" si="171"/>
        <v>114.4012451171875</v>
      </c>
      <c r="BA113" s="49" t="s">
        <v>175</v>
      </c>
      <c r="BB113" s="108">
        <f t="shared" si="87"/>
        <v>40098.103113425859</v>
      </c>
      <c r="BC113" s="14"/>
      <c r="BD113" s="14"/>
      <c r="BE113" s="14"/>
      <c r="BF113" s="14"/>
      <c r="BG113" s="14"/>
      <c r="BH113" s="14"/>
      <c r="BI113" s="14"/>
      <c r="BJ113" s="14"/>
      <c r="BK113" s="14"/>
      <c r="BL113" s="14"/>
      <c r="BM113" s="14"/>
      <c r="BN113" s="89"/>
      <c r="BO113" s="49" t="s">
        <v>175</v>
      </c>
      <c r="BP113" s="108">
        <f t="shared" si="88"/>
        <v>40098.103113425859</v>
      </c>
      <c r="BQ113" s="14"/>
      <c r="BR113" s="14"/>
      <c r="BS113" s="14"/>
      <c r="BT113" s="14"/>
      <c r="BU113" s="14"/>
      <c r="BV113" s="14"/>
      <c r="BW113" s="14"/>
      <c r="BX113" s="14"/>
      <c r="BY113" s="14"/>
      <c r="BZ113" s="14"/>
      <c r="CA113" s="14"/>
      <c r="CB113" s="89"/>
      <c r="CC113" s="49" t="s">
        <v>175</v>
      </c>
      <c r="CD113" s="108">
        <f t="shared" si="89"/>
        <v>40098.103113425859</v>
      </c>
      <c r="CE113" s="14"/>
      <c r="CF113" s="14"/>
      <c r="CG113" s="14"/>
      <c r="CH113" s="14"/>
      <c r="CI113" s="14"/>
      <c r="CJ113" s="14"/>
      <c r="CK113" s="14"/>
      <c r="CL113" s="14"/>
      <c r="CM113" s="14"/>
      <c r="CN113" s="14"/>
      <c r="CO113" s="14"/>
      <c r="CP113" s="89"/>
      <c r="CQ113" s="49" t="s">
        <v>175</v>
      </c>
      <c r="CR113" s="108">
        <f t="shared" si="90"/>
        <v>40098.103113425859</v>
      </c>
      <c r="CS113" s="14"/>
      <c r="CT113" s="14"/>
      <c r="CU113" s="14"/>
      <c r="CV113" s="14"/>
      <c r="CW113" s="14"/>
      <c r="CX113" s="14"/>
      <c r="CY113" s="14"/>
      <c r="CZ113" s="14"/>
      <c r="DA113" s="14"/>
      <c r="DB113" s="14"/>
      <c r="DC113" s="14"/>
      <c r="DD113" s="89"/>
      <c r="DE113" s="49" t="s">
        <v>175</v>
      </c>
      <c r="DF113" s="108">
        <f t="shared" si="91"/>
        <v>40098.103113425859</v>
      </c>
      <c r="DG113" s="14"/>
      <c r="DH113" s="14"/>
      <c r="DI113" s="14"/>
      <c r="DJ113" s="14"/>
      <c r="DK113" s="14"/>
      <c r="DL113" s="14"/>
      <c r="DM113" s="14"/>
      <c r="DN113" s="14"/>
      <c r="DO113" s="14"/>
      <c r="DP113" s="14"/>
      <c r="DQ113" s="14"/>
      <c r="DR113" s="89"/>
    </row>
    <row r="114" spans="1:122">
      <c r="A114" s="74" t="s">
        <v>176</v>
      </c>
      <c r="B114" s="5">
        <f t="shared" si="172"/>
        <v>40098.103136574005</v>
      </c>
      <c r="C114">
        <f>LOOKUP(B114,Data!$A$6:$A$1806,Data!B$6:B$1806)</f>
        <v>59.852001190185547</v>
      </c>
      <c r="D114" s="8">
        <f>LOOKUP(B114,Data!$A$6:$A$1806,Data!C$6:C$1806)</f>
        <v>3814.8623046875</v>
      </c>
      <c r="H114" s="16">
        <f t="shared" si="169"/>
        <v>118.3990478515625</v>
      </c>
      <c r="I114" s="8">
        <f t="shared" si="167"/>
        <v>108.11770072736761</v>
      </c>
      <c r="J114" s="8"/>
      <c r="K114" s="8"/>
      <c r="L114" s="8">
        <f t="shared" si="81"/>
        <v>0.59345668260887663</v>
      </c>
      <c r="M114" s="8">
        <f t="shared" si="82"/>
        <v>3802.1493286243908</v>
      </c>
      <c r="N114" s="8">
        <f>AVERAGE(D$79:D114)</f>
        <v>3773.9776950412324</v>
      </c>
      <c r="O114" s="8">
        <f>AVERAGE(M$79:M114)</f>
        <v>3767.1435452508504</v>
      </c>
      <c r="P114" s="8">
        <f t="shared" si="92"/>
        <v>3698.6337725754815</v>
      </c>
      <c r="Q114" s="8">
        <f>AVERAGE(P$79:P114)</f>
        <v>3688.5450089711276</v>
      </c>
      <c r="R114">
        <f t="shared" si="85"/>
        <v>633</v>
      </c>
      <c r="S114" s="9"/>
      <c r="T114" s="8"/>
      <c r="U114" s="9"/>
      <c r="Y114">
        <v>0</v>
      </c>
      <c r="Z114">
        <f t="shared" si="168"/>
        <v>633</v>
      </c>
      <c r="AA114">
        <f t="shared" si="83"/>
        <v>-333.59901088628209</v>
      </c>
      <c r="AC114" s="87" t="str">
        <f t="shared" si="170"/>
        <v>T+70 sec</v>
      </c>
      <c r="AD114" s="95"/>
      <c r="AE114" s="100"/>
      <c r="AF114" s="95"/>
      <c r="AG114" s="100"/>
      <c r="AH114" s="95"/>
      <c r="AI114" s="100"/>
      <c r="AJ114" s="95"/>
      <c r="AK114" s="100"/>
      <c r="AL114" s="14"/>
      <c r="AM114" s="89"/>
      <c r="AN114" s="74" t="s">
        <v>176</v>
      </c>
      <c r="AO114" s="5">
        <f t="shared" si="86"/>
        <v>40098.103136574005</v>
      </c>
      <c r="AP114" s="51">
        <f>LOOKUP($AO114,Data!$A$6:$A$1806,Data!$B$6:$B$1806)</f>
        <v>59.852001190185547</v>
      </c>
      <c r="AQ114" s="9">
        <f>LOOKUP($AO114,Data!$A$6:$A$1806,Data!$C$6:$C$1806)</f>
        <v>3814.8623046875</v>
      </c>
      <c r="AR114" s="9">
        <f>LOOKUP($AO114,Data!$A$6:$A$1806,Data!$D$6:$D$1806)</f>
        <v>335</v>
      </c>
      <c r="AS114" s="9">
        <f>IF($AS$1="+",LOOKUP($AO114,Data!$A$6:$A$1806,Data!$E$6:$E$1806)*-1,LOOKUP($AO114,Data!$A$6:$A$1806,Data!$E$6:$E$1806))</f>
        <v>-215.59817504882812</v>
      </c>
      <c r="AT114" s="9">
        <f>LOOKUP($AO114,Data!$A$6:$A$1806,Data!$F$6:$F$1806)</f>
        <v>12</v>
      </c>
      <c r="AU114" s="9">
        <f>LOOKUP($AO114,Data!$A$6:$A$1806,Data!$G$6:$G$1806)</f>
        <v>165</v>
      </c>
      <c r="AV114" s="9">
        <f>LOOKUP($AO114,Data!$A$6:$A$1806,Data!$H$6:$H$1806)</f>
        <v>10</v>
      </c>
      <c r="AW114" s="9">
        <f>LOOKUP($AO114,Data!$A$6:$A$1806,Data!$I$6:$I$1806)</f>
        <v>0</v>
      </c>
      <c r="AX114" s="9">
        <f>LOOKUP($AO114,Data!$A$6:$A$1806,Data!$J$6:$J$1806)</f>
        <v>-103</v>
      </c>
      <c r="AY114" s="9">
        <f>LOOKUP($AO114,Data!$A$6:$A$1806,Data!$K$6:$K$1806)</f>
        <v>7560</v>
      </c>
      <c r="AZ114" s="16">
        <f t="shared" si="171"/>
        <v>118.3990478515625</v>
      </c>
      <c r="BA114" s="49" t="s">
        <v>176</v>
      </c>
      <c r="BB114" s="108">
        <f t="shared" si="87"/>
        <v>40098.103136574005</v>
      </c>
      <c r="BC114" s="14"/>
      <c r="BD114" s="14"/>
      <c r="BE114" s="14"/>
      <c r="BF114" s="14"/>
      <c r="BG114" s="14"/>
      <c r="BH114" s="14"/>
      <c r="BI114" s="14"/>
      <c r="BJ114" s="14"/>
      <c r="BK114" s="14"/>
      <c r="BL114" s="14"/>
      <c r="BM114" s="14"/>
      <c r="BN114" s="89"/>
      <c r="BO114" s="49" t="s">
        <v>176</v>
      </c>
      <c r="BP114" s="108">
        <f t="shared" si="88"/>
        <v>40098.103136574005</v>
      </c>
      <c r="BQ114" s="14"/>
      <c r="BR114" s="14"/>
      <c r="BS114" s="14"/>
      <c r="BT114" s="14"/>
      <c r="BU114" s="14"/>
      <c r="BV114" s="14"/>
      <c r="BW114" s="14"/>
      <c r="BX114" s="14"/>
      <c r="BY114" s="14"/>
      <c r="BZ114" s="14"/>
      <c r="CA114" s="14"/>
      <c r="CB114" s="89"/>
      <c r="CC114" s="49" t="s">
        <v>176</v>
      </c>
      <c r="CD114" s="108">
        <f t="shared" si="89"/>
        <v>40098.103136574005</v>
      </c>
      <c r="CE114" s="14"/>
      <c r="CF114" s="14"/>
      <c r="CG114" s="14"/>
      <c r="CH114" s="14"/>
      <c r="CI114" s="14"/>
      <c r="CJ114" s="14"/>
      <c r="CK114" s="14"/>
      <c r="CL114" s="14"/>
      <c r="CM114" s="14"/>
      <c r="CN114" s="14"/>
      <c r="CO114" s="14"/>
      <c r="CP114" s="89"/>
      <c r="CQ114" s="49" t="s">
        <v>176</v>
      </c>
      <c r="CR114" s="108">
        <f t="shared" si="90"/>
        <v>40098.103136574005</v>
      </c>
      <c r="CS114" s="14"/>
      <c r="CT114" s="14"/>
      <c r="CU114" s="14"/>
      <c r="CV114" s="14"/>
      <c r="CW114" s="14"/>
      <c r="CX114" s="14"/>
      <c r="CY114" s="14"/>
      <c r="CZ114" s="14"/>
      <c r="DA114" s="14"/>
      <c r="DB114" s="14"/>
      <c r="DC114" s="14"/>
      <c r="DD114" s="89"/>
      <c r="DE114" s="49" t="s">
        <v>176</v>
      </c>
      <c r="DF114" s="108">
        <f t="shared" si="91"/>
        <v>40098.103136574005</v>
      </c>
      <c r="DG114" s="14"/>
      <c r="DH114" s="14"/>
      <c r="DI114" s="14"/>
      <c r="DJ114" s="14"/>
      <c r="DK114" s="14"/>
      <c r="DL114" s="14"/>
      <c r="DM114" s="14"/>
      <c r="DN114" s="14"/>
      <c r="DO114" s="14"/>
      <c r="DP114" s="14"/>
      <c r="DQ114" s="14"/>
      <c r="DR114" s="89"/>
    </row>
    <row r="115" spans="1:122">
      <c r="A115" s="74" t="s">
        <v>177</v>
      </c>
      <c r="B115" s="5">
        <f t="shared" si="172"/>
        <v>40098.103159722152</v>
      </c>
      <c r="C115">
        <f>LOOKUP(B115,Data!$A$6:$A$1806,Data!B$6:B$1806)</f>
        <v>59.852001190185547</v>
      </c>
      <c r="D115" s="8">
        <f>LOOKUP(B115,Data!$A$6:$A$1806,Data!C$6:C$1806)</f>
        <v>3814.8623046875</v>
      </c>
      <c r="H115" s="16">
        <f t="shared" si="169"/>
        <v>118.3990478515625</v>
      </c>
      <c r="I115" s="8">
        <f t="shared" si="167"/>
        <v>111.71617222083582</v>
      </c>
      <c r="J115" s="8"/>
      <c r="K115" s="8"/>
      <c r="L115" s="8">
        <f t="shared" si="81"/>
        <v>0.59345668260887663</v>
      </c>
      <c r="M115" s="8">
        <f t="shared" si="82"/>
        <v>3806.3412568004683</v>
      </c>
      <c r="N115" s="8">
        <f>AVERAGE(D$79:D115)</f>
        <v>3775.0826844911317</v>
      </c>
      <c r="O115" s="8">
        <f>AVERAGE(M$79:M115)</f>
        <v>3768.2029428602996</v>
      </c>
      <c r="P115" s="8">
        <f t="shared" si="92"/>
        <v>3699.2272292580906</v>
      </c>
      <c r="Q115" s="8">
        <f>AVERAGE(P$79:P115)</f>
        <v>3688.8417373124321</v>
      </c>
      <c r="R115">
        <f t="shared" si="85"/>
        <v>633</v>
      </c>
      <c r="S115" s="9"/>
      <c r="T115" s="8"/>
      <c r="U115" s="9"/>
      <c r="Y115">
        <v>0</v>
      </c>
      <c r="Z115">
        <f t="shared" si="168"/>
        <v>633</v>
      </c>
      <c r="AA115">
        <f t="shared" si="83"/>
        <v>-333.59901088628209</v>
      </c>
      <c r="AC115" s="87" t="str">
        <f t="shared" si="170"/>
        <v>T+72 sec</v>
      </c>
      <c r="AD115" s="95"/>
      <c r="AE115" s="100"/>
      <c r="AF115" s="95"/>
      <c r="AG115" s="100"/>
      <c r="AH115" s="95"/>
      <c r="AI115" s="100"/>
      <c r="AJ115" s="95"/>
      <c r="AK115" s="100"/>
      <c r="AL115" s="14"/>
      <c r="AM115" s="89"/>
      <c r="AN115" s="74" t="s">
        <v>177</v>
      </c>
      <c r="AO115" s="5">
        <f t="shared" si="86"/>
        <v>40098.103159722152</v>
      </c>
      <c r="AP115" s="51">
        <f>LOOKUP($AO115,Data!$A$6:$A$1806,Data!$B$6:$B$1806)</f>
        <v>59.852001190185547</v>
      </c>
      <c r="AQ115" s="9">
        <f>LOOKUP($AO115,Data!$A$6:$A$1806,Data!$C$6:$C$1806)</f>
        <v>3814.8623046875</v>
      </c>
      <c r="AR115" s="9">
        <f>LOOKUP($AO115,Data!$A$6:$A$1806,Data!$D$6:$D$1806)</f>
        <v>335</v>
      </c>
      <c r="AS115" s="9">
        <f>IF($AS$1="+",LOOKUP($AO115,Data!$A$6:$A$1806,Data!$E$6:$E$1806)*-1,LOOKUP($AO115,Data!$A$6:$A$1806,Data!$E$6:$E$1806))</f>
        <v>-215.59817504882812</v>
      </c>
      <c r="AT115" s="9">
        <f>LOOKUP($AO115,Data!$A$6:$A$1806,Data!$F$6:$F$1806)</f>
        <v>12</v>
      </c>
      <c r="AU115" s="9">
        <f>LOOKUP($AO115,Data!$A$6:$A$1806,Data!$G$6:$G$1806)</f>
        <v>165</v>
      </c>
      <c r="AV115" s="9">
        <f>LOOKUP($AO115,Data!$A$6:$A$1806,Data!$H$6:$H$1806)</f>
        <v>10</v>
      </c>
      <c r="AW115" s="9">
        <f>LOOKUP($AO115,Data!$A$6:$A$1806,Data!$I$6:$I$1806)</f>
        <v>0</v>
      </c>
      <c r="AX115" s="9">
        <f>LOOKUP($AO115,Data!$A$6:$A$1806,Data!$J$6:$J$1806)</f>
        <v>-103</v>
      </c>
      <c r="AY115" s="9">
        <f>LOOKUP($AO115,Data!$A$6:$A$1806,Data!$K$6:$K$1806)</f>
        <v>7560</v>
      </c>
      <c r="AZ115" s="16">
        <f t="shared" si="171"/>
        <v>118.3990478515625</v>
      </c>
      <c r="BA115" s="49" t="s">
        <v>177</v>
      </c>
      <c r="BB115" s="108">
        <f t="shared" si="87"/>
        <v>40098.103159722152</v>
      </c>
      <c r="BC115" s="14"/>
      <c r="BD115" s="14"/>
      <c r="BE115" s="14"/>
      <c r="BF115" s="14"/>
      <c r="BG115" s="14"/>
      <c r="BH115" s="14"/>
      <c r="BI115" s="14"/>
      <c r="BJ115" s="14"/>
      <c r="BK115" s="14"/>
      <c r="BL115" s="14"/>
      <c r="BM115" s="14"/>
      <c r="BN115" s="89"/>
      <c r="BO115" s="49" t="s">
        <v>177</v>
      </c>
      <c r="BP115" s="108">
        <f t="shared" si="88"/>
        <v>40098.103159722152</v>
      </c>
      <c r="BQ115" s="14"/>
      <c r="BR115" s="14"/>
      <c r="BS115" s="14"/>
      <c r="BT115" s="14"/>
      <c r="BU115" s="14"/>
      <c r="BV115" s="14"/>
      <c r="BW115" s="14"/>
      <c r="BX115" s="14"/>
      <c r="BY115" s="14"/>
      <c r="BZ115" s="14"/>
      <c r="CA115" s="14"/>
      <c r="CB115" s="89"/>
      <c r="CC115" s="49" t="s">
        <v>177</v>
      </c>
      <c r="CD115" s="108">
        <f t="shared" si="89"/>
        <v>40098.103159722152</v>
      </c>
      <c r="CE115" s="14"/>
      <c r="CF115" s="14"/>
      <c r="CG115" s="14"/>
      <c r="CH115" s="14"/>
      <c r="CI115" s="14"/>
      <c r="CJ115" s="14"/>
      <c r="CK115" s="14"/>
      <c r="CL115" s="14"/>
      <c r="CM115" s="14"/>
      <c r="CN115" s="14"/>
      <c r="CO115" s="14"/>
      <c r="CP115" s="89"/>
      <c r="CQ115" s="49" t="s">
        <v>177</v>
      </c>
      <c r="CR115" s="108">
        <f t="shared" si="90"/>
        <v>40098.103159722152</v>
      </c>
      <c r="CS115" s="14"/>
      <c r="CT115" s="14"/>
      <c r="CU115" s="14"/>
      <c r="CV115" s="14"/>
      <c r="CW115" s="14"/>
      <c r="CX115" s="14"/>
      <c r="CY115" s="14"/>
      <c r="CZ115" s="14"/>
      <c r="DA115" s="14"/>
      <c r="DB115" s="14"/>
      <c r="DC115" s="14"/>
      <c r="DD115" s="89"/>
      <c r="DE115" s="49" t="s">
        <v>177</v>
      </c>
      <c r="DF115" s="108">
        <f t="shared" si="91"/>
        <v>40098.103159722152</v>
      </c>
      <c r="DG115" s="14"/>
      <c r="DH115" s="14"/>
      <c r="DI115" s="14"/>
      <c r="DJ115" s="14"/>
      <c r="DK115" s="14"/>
      <c r="DL115" s="14"/>
      <c r="DM115" s="14"/>
      <c r="DN115" s="14"/>
      <c r="DO115" s="14"/>
      <c r="DP115" s="14"/>
      <c r="DQ115" s="14"/>
      <c r="DR115" s="89"/>
    </row>
    <row r="116" spans="1:122">
      <c r="A116" s="74" t="s">
        <v>178</v>
      </c>
      <c r="B116" s="5">
        <f t="shared" si="172"/>
        <v>40098.103182870298</v>
      </c>
      <c r="C116">
        <f>LOOKUP(B116,Data!$A$6:$A$1806,Data!B$6:B$1806)</f>
        <v>59.858001708984375</v>
      </c>
      <c r="D116" s="8">
        <f>LOOKUP(B116,Data!$A$6:$A$1806,Data!C$6:C$1806)</f>
        <v>3825.642578125</v>
      </c>
      <c r="H116" s="16">
        <f t="shared" si="169"/>
        <v>113.5986328125</v>
      </c>
      <c r="I116" s="8">
        <f t="shared" si="167"/>
        <v>112.37503342791828</v>
      </c>
      <c r="J116" s="8"/>
      <c r="K116" s="8"/>
      <c r="L116" s="8">
        <f t="shared" si="81"/>
        <v>0.59345668260887663</v>
      </c>
      <c r="M116" s="8">
        <f t="shared" si="82"/>
        <v>3807.5935746901596</v>
      </c>
      <c r="N116" s="8">
        <f>AVERAGE(D$79:D116)</f>
        <v>3776.4132080078125</v>
      </c>
      <c r="O116" s="8">
        <f>AVERAGE(M$79:M116)</f>
        <v>3769.2395384347697</v>
      </c>
      <c r="P116" s="8">
        <f t="shared" si="92"/>
        <v>3699.8206859406996</v>
      </c>
      <c r="Q116" s="8">
        <f>AVERAGE(P$79:P116)</f>
        <v>3689.1384656537366</v>
      </c>
      <c r="R116">
        <f t="shared" si="85"/>
        <v>633</v>
      </c>
      <c r="S116" s="9"/>
      <c r="T116" s="8"/>
      <c r="U116" s="9"/>
      <c r="Y116">
        <v>0</v>
      </c>
      <c r="Z116">
        <f t="shared" si="168"/>
        <v>633</v>
      </c>
      <c r="AA116">
        <f t="shared" si="83"/>
        <v>-344.49308573030095</v>
      </c>
      <c r="AC116" s="87" t="str">
        <f t="shared" si="170"/>
        <v>T+74 sec</v>
      </c>
      <c r="AD116" s="95"/>
      <c r="AE116" s="100"/>
      <c r="AF116" s="95"/>
      <c r="AG116" s="100"/>
      <c r="AH116" s="95"/>
      <c r="AI116" s="100"/>
      <c r="AJ116" s="95"/>
      <c r="AK116" s="100"/>
      <c r="AL116" s="14"/>
      <c r="AM116" s="89"/>
      <c r="AN116" s="74" t="s">
        <v>178</v>
      </c>
      <c r="AO116" s="5">
        <f t="shared" si="86"/>
        <v>40098.103182870298</v>
      </c>
      <c r="AP116" s="51">
        <f>LOOKUP($AO116,Data!$A$6:$A$1806,Data!$B$6:$B$1806)</f>
        <v>59.858001708984375</v>
      </c>
      <c r="AQ116" s="9">
        <f>LOOKUP($AO116,Data!$A$6:$A$1806,Data!$C$6:$C$1806)</f>
        <v>3825.642578125</v>
      </c>
      <c r="AR116" s="9">
        <f>LOOKUP($AO116,Data!$A$6:$A$1806,Data!$D$6:$D$1806)</f>
        <v>335</v>
      </c>
      <c r="AS116" s="9">
        <f>IF($AS$1="+",LOOKUP($AO116,Data!$A$6:$A$1806,Data!$E$6:$E$1806)*-1,LOOKUP($AO116,Data!$A$6:$A$1806,Data!$E$6:$E$1806))</f>
        <v>-215.59817504882812</v>
      </c>
      <c r="AT116" s="9">
        <f>LOOKUP($AO116,Data!$A$6:$A$1806,Data!$F$6:$F$1806)</f>
        <v>13</v>
      </c>
      <c r="AU116" s="9">
        <f>LOOKUP($AO116,Data!$A$6:$A$1806,Data!$G$6:$G$1806)</f>
        <v>165.5</v>
      </c>
      <c r="AV116" s="9">
        <f>LOOKUP($AO116,Data!$A$6:$A$1806,Data!$H$6:$H$1806)</f>
        <v>10</v>
      </c>
      <c r="AW116" s="9">
        <f>LOOKUP($AO116,Data!$A$6:$A$1806,Data!$I$6:$I$1806)</f>
        <v>0</v>
      </c>
      <c r="AX116" s="9">
        <f>LOOKUP($AO116,Data!$A$6:$A$1806,Data!$J$6:$J$1806)</f>
        <v>-103</v>
      </c>
      <c r="AY116" s="9">
        <f>LOOKUP($AO116,Data!$A$6:$A$1806,Data!$K$6:$K$1806)</f>
        <v>7563</v>
      </c>
      <c r="AZ116" s="16">
        <f t="shared" si="171"/>
        <v>113.5986328125</v>
      </c>
      <c r="BA116" s="49" t="s">
        <v>178</v>
      </c>
      <c r="BB116" s="108">
        <f t="shared" si="87"/>
        <v>40098.103182870298</v>
      </c>
      <c r="BC116" s="14"/>
      <c r="BD116" s="14"/>
      <c r="BE116" s="14"/>
      <c r="BF116" s="14"/>
      <c r="BG116" s="14"/>
      <c r="BH116" s="14"/>
      <c r="BI116" s="14"/>
      <c r="BJ116" s="14"/>
      <c r="BK116" s="14"/>
      <c r="BL116" s="14"/>
      <c r="BM116" s="14"/>
      <c r="BN116" s="89"/>
      <c r="BO116" s="49" t="s">
        <v>178</v>
      </c>
      <c r="BP116" s="108">
        <f t="shared" si="88"/>
        <v>40098.103182870298</v>
      </c>
      <c r="BQ116" s="14"/>
      <c r="BR116" s="14"/>
      <c r="BS116" s="14"/>
      <c r="BT116" s="14"/>
      <c r="BU116" s="14"/>
      <c r="BV116" s="14"/>
      <c r="BW116" s="14"/>
      <c r="BX116" s="14"/>
      <c r="BY116" s="14"/>
      <c r="BZ116" s="14"/>
      <c r="CA116" s="14"/>
      <c r="CB116" s="89"/>
      <c r="CC116" s="49" t="s">
        <v>178</v>
      </c>
      <c r="CD116" s="108">
        <f t="shared" si="89"/>
        <v>40098.103182870298</v>
      </c>
      <c r="CE116" s="14"/>
      <c r="CF116" s="14"/>
      <c r="CG116" s="14"/>
      <c r="CH116" s="14"/>
      <c r="CI116" s="14"/>
      <c r="CJ116" s="14"/>
      <c r="CK116" s="14"/>
      <c r="CL116" s="14"/>
      <c r="CM116" s="14"/>
      <c r="CN116" s="14"/>
      <c r="CO116" s="14"/>
      <c r="CP116" s="89"/>
      <c r="CQ116" s="49" t="s">
        <v>178</v>
      </c>
      <c r="CR116" s="108">
        <f t="shared" si="90"/>
        <v>40098.103182870298</v>
      </c>
      <c r="CS116" s="14"/>
      <c r="CT116" s="14"/>
      <c r="CU116" s="14"/>
      <c r="CV116" s="14"/>
      <c r="CW116" s="14"/>
      <c r="CX116" s="14"/>
      <c r="CY116" s="14"/>
      <c r="CZ116" s="14"/>
      <c r="DA116" s="14"/>
      <c r="DB116" s="14"/>
      <c r="DC116" s="14"/>
      <c r="DD116" s="89"/>
      <c r="DE116" s="49" t="s">
        <v>178</v>
      </c>
      <c r="DF116" s="108">
        <f t="shared" si="91"/>
        <v>40098.103182870298</v>
      </c>
      <c r="DG116" s="14"/>
      <c r="DH116" s="14"/>
      <c r="DI116" s="14"/>
      <c r="DJ116" s="14"/>
      <c r="DK116" s="14"/>
      <c r="DL116" s="14"/>
      <c r="DM116" s="14"/>
      <c r="DN116" s="14"/>
      <c r="DO116" s="14"/>
      <c r="DP116" s="14"/>
      <c r="DQ116" s="14"/>
      <c r="DR116" s="89"/>
    </row>
    <row r="117" spans="1:122">
      <c r="A117" s="74" t="s">
        <v>179</v>
      </c>
      <c r="B117" s="5">
        <f t="shared" si="172"/>
        <v>40098.103206018444</v>
      </c>
      <c r="C117">
        <f>LOOKUP(B117,Data!$A$6:$A$1806,Data!B$6:B$1806)</f>
        <v>59.866001129150391</v>
      </c>
      <c r="D117" s="8">
        <f>LOOKUP(B117,Data!$A$6:$A$1806,Data!C$6:C$1806)</f>
        <v>3826.05322265625</v>
      </c>
      <c r="H117" s="16">
        <f t="shared" si="169"/>
        <v>107.1990966796875</v>
      </c>
      <c r="I117" s="8">
        <f t="shared" si="167"/>
        <v>110.5634555660375</v>
      </c>
      <c r="J117" s="8"/>
      <c r="K117" s="8"/>
      <c r="L117" s="8">
        <f t="shared" si="81"/>
        <v>0.59345668260887663</v>
      </c>
      <c r="M117" s="8">
        <f t="shared" si="82"/>
        <v>3806.3754535108878</v>
      </c>
      <c r="N117" s="8">
        <f>AVERAGE(D$79:D117)</f>
        <v>3777.6860288962339</v>
      </c>
      <c r="O117" s="8">
        <f>AVERAGE(M$79:M117)</f>
        <v>3770.1917413854389</v>
      </c>
      <c r="P117" s="8">
        <f t="shared" si="92"/>
        <v>3700.4141426233086</v>
      </c>
      <c r="Q117" s="8">
        <f>AVERAGE(P$79:P117)</f>
        <v>3689.4351939950416</v>
      </c>
      <c r="R117">
        <f t="shared" si="85"/>
        <v>633</v>
      </c>
      <c r="S117" s="9"/>
      <c r="T117" s="8"/>
      <c r="U117" s="9"/>
      <c r="Y117">
        <v>0</v>
      </c>
      <c r="Z117">
        <f t="shared" si="168"/>
        <v>633</v>
      </c>
      <c r="AA117">
        <f t="shared" si="83"/>
        <v>-360.17310484789948</v>
      </c>
      <c r="AC117" s="87" t="str">
        <f t="shared" si="170"/>
        <v>T+76 sec</v>
      </c>
      <c r="AD117" s="95"/>
      <c r="AE117" s="100"/>
      <c r="AF117" s="95"/>
      <c r="AG117" s="100"/>
      <c r="AH117" s="95"/>
      <c r="AI117" s="100"/>
      <c r="AJ117" s="95"/>
      <c r="AK117" s="100"/>
      <c r="AL117" s="14"/>
      <c r="AM117" s="89"/>
      <c r="AN117" s="74" t="s">
        <v>179</v>
      </c>
      <c r="AO117" s="5">
        <f t="shared" si="86"/>
        <v>40098.103206018444</v>
      </c>
      <c r="AP117" s="51">
        <f>LOOKUP($AO117,Data!$A$6:$A$1806,Data!$B$6:$B$1806)</f>
        <v>59.866001129150391</v>
      </c>
      <c r="AQ117" s="9">
        <f>LOOKUP($AO117,Data!$A$6:$A$1806,Data!$C$6:$C$1806)</f>
        <v>3826.05322265625</v>
      </c>
      <c r="AR117" s="9">
        <f>LOOKUP($AO117,Data!$A$6:$A$1806,Data!$D$6:$D$1806)</f>
        <v>335</v>
      </c>
      <c r="AS117" s="9">
        <f>IF($AS$1="+",LOOKUP($AO117,Data!$A$6:$A$1806,Data!$E$6:$E$1806)*-1,LOOKUP($AO117,Data!$A$6:$A$1806,Data!$E$6:$E$1806))</f>
        <v>-218.32725524902344</v>
      </c>
      <c r="AT117" s="9">
        <f>LOOKUP($AO117,Data!$A$6:$A$1806,Data!$F$6:$F$1806)</f>
        <v>14</v>
      </c>
      <c r="AU117" s="9">
        <f>LOOKUP($AO117,Data!$A$6:$A$1806,Data!$G$6:$G$1806)</f>
        <v>166</v>
      </c>
      <c r="AV117" s="9">
        <f>LOOKUP($AO117,Data!$A$6:$A$1806,Data!$H$6:$H$1806)</f>
        <v>10</v>
      </c>
      <c r="AW117" s="9">
        <f>LOOKUP($AO117,Data!$A$6:$A$1806,Data!$I$6:$I$1806)</f>
        <v>0</v>
      </c>
      <c r="AX117" s="9">
        <f>LOOKUP($AO117,Data!$A$6:$A$1806,Data!$J$6:$J$1806)</f>
        <v>-103</v>
      </c>
      <c r="AY117" s="9">
        <f>LOOKUP($AO117,Data!$A$6:$A$1806,Data!$K$6:$K$1806)</f>
        <v>7564</v>
      </c>
      <c r="AZ117" s="16">
        <f t="shared" si="171"/>
        <v>107.1990966796875</v>
      </c>
      <c r="BA117" s="49" t="s">
        <v>179</v>
      </c>
      <c r="BB117" s="108">
        <f t="shared" si="87"/>
        <v>40098.103206018444</v>
      </c>
      <c r="BC117" s="14"/>
      <c r="BD117" s="14"/>
      <c r="BE117" s="14"/>
      <c r="BF117" s="14"/>
      <c r="BG117" s="14"/>
      <c r="BH117" s="14"/>
      <c r="BI117" s="14"/>
      <c r="BJ117" s="14"/>
      <c r="BK117" s="14"/>
      <c r="BL117" s="14"/>
      <c r="BM117" s="14"/>
      <c r="BN117" s="89"/>
      <c r="BO117" s="49" t="s">
        <v>179</v>
      </c>
      <c r="BP117" s="108">
        <f t="shared" si="88"/>
        <v>40098.103206018444</v>
      </c>
      <c r="BQ117" s="14"/>
      <c r="BR117" s="14"/>
      <c r="BS117" s="14"/>
      <c r="BT117" s="14"/>
      <c r="BU117" s="14"/>
      <c r="BV117" s="14"/>
      <c r="BW117" s="14"/>
      <c r="BX117" s="14"/>
      <c r="BY117" s="14"/>
      <c r="BZ117" s="14"/>
      <c r="CA117" s="14"/>
      <c r="CB117" s="89"/>
      <c r="CC117" s="49" t="s">
        <v>179</v>
      </c>
      <c r="CD117" s="108">
        <f t="shared" si="89"/>
        <v>40098.103206018444</v>
      </c>
      <c r="CE117" s="14"/>
      <c r="CF117" s="14"/>
      <c r="CG117" s="14"/>
      <c r="CH117" s="14"/>
      <c r="CI117" s="14"/>
      <c r="CJ117" s="14"/>
      <c r="CK117" s="14"/>
      <c r="CL117" s="14"/>
      <c r="CM117" s="14"/>
      <c r="CN117" s="14"/>
      <c r="CO117" s="14"/>
      <c r="CP117" s="89"/>
      <c r="CQ117" s="49" t="s">
        <v>179</v>
      </c>
      <c r="CR117" s="108">
        <f t="shared" si="90"/>
        <v>40098.103206018444</v>
      </c>
      <c r="CS117" s="14"/>
      <c r="CT117" s="14"/>
      <c r="CU117" s="14"/>
      <c r="CV117" s="14"/>
      <c r="CW117" s="14"/>
      <c r="CX117" s="14"/>
      <c r="CY117" s="14"/>
      <c r="CZ117" s="14"/>
      <c r="DA117" s="14"/>
      <c r="DB117" s="14"/>
      <c r="DC117" s="14"/>
      <c r="DD117" s="89"/>
      <c r="DE117" s="49" t="s">
        <v>179</v>
      </c>
      <c r="DF117" s="108">
        <f t="shared" si="91"/>
        <v>40098.103206018444</v>
      </c>
      <c r="DG117" s="14"/>
      <c r="DH117" s="14"/>
      <c r="DI117" s="14"/>
      <c r="DJ117" s="14"/>
      <c r="DK117" s="14"/>
      <c r="DL117" s="14"/>
      <c r="DM117" s="14"/>
      <c r="DN117" s="14"/>
      <c r="DO117" s="14"/>
      <c r="DP117" s="14"/>
      <c r="DQ117" s="14"/>
      <c r="DR117" s="89"/>
    </row>
    <row r="118" spans="1:122">
      <c r="A118" s="74" t="s">
        <v>180</v>
      </c>
      <c r="B118" s="5">
        <f t="shared" si="172"/>
        <v>40098.103229166591</v>
      </c>
      <c r="C118">
        <f>LOOKUP(B118,Data!$A$6:$A$1806,Data!B$6:B$1806)</f>
        <v>59.866001129150391</v>
      </c>
      <c r="D118" s="8">
        <f>LOOKUP(B118,Data!$A$6:$A$1806,Data!C$6:C$1806)</f>
        <v>3826.05322265625</v>
      </c>
      <c r="H118" s="16">
        <f t="shared" si="169"/>
        <v>107.1990966796875</v>
      </c>
      <c r="I118" s="8">
        <f t="shared" si="167"/>
        <v>109.385929955815</v>
      </c>
      <c r="J118" s="8"/>
      <c r="K118" s="8"/>
      <c r="L118" s="8">
        <f t="shared" si="81"/>
        <v>0.59345668260887663</v>
      </c>
      <c r="M118" s="8">
        <f t="shared" si="82"/>
        <v>3805.7913845832745</v>
      </c>
      <c r="N118" s="8">
        <f>AVERAGE(D$79:D118)</f>
        <v>3778.8952087402345</v>
      </c>
      <c r="O118" s="8">
        <f>AVERAGE(M$79:M118)</f>
        <v>3771.0817324653849</v>
      </c>
      <c r="P118" s="8">
        <f t="shared" si="92"/>
        <v>3701.0075993059177</v>
      </c>
      <c r="Q118" s="8">
        <f>AVERAGE(P$79:P118)</f>
        <v>3689.7319223363456</v>
      </c>
      <c r="R118">
        <f t="shared" si="85"/>
        <v>633</v>
      </c>
      <c r="S118" s="9"/>
      <c r="T118" s="8"/>
      <c r="U118" s="9"/>
      <c r="Y118">
        <v>0</v>
      </c>
      <c r="Z118">
        <f t="shared" si="168"/>
        <v>633</v>
      </c>
      <c r="AA118">
        <f t="shared" si="83"/>
        <v>-360.17310484789948</v>
      </c>
      <c r="AC118" s="87" t="str">
        <f t="shared" si="170"/>
        <v>T+78 sec</v>
      </c>
      <c r="AD118" s="95"/>
      <c r="AE118" s="100"/>
      <c r="AF118" s="95"/>
      <c r="AG118" s="100"/>
      <c r="AH118" s="95"/>
      <c r="AI118" s="100"/>
      <c r="AJ118" s="95"/>
      <c r="AK118" s="100"/>
      <c r="AL118" s="14"/>
      <c r="AM118" s="89"/>
      <c r="AN118" s="74" t="s">
        <v>180</v>
      </c>
      <c r="AO118" s="5">
        <f t="shared" si="86"/>
        <v>40098.103229166591</v>
      </c>
      <c r="AP118" s="51">
        <f>LOOKUP($AO118,Data!$A$6:$A$1806,Data!$B$6:$B$1806)</f>
        <v>59.866001129150391</v>
      </c>
      <c r="AQ118" s="9">
        <f>LOOKUP($AO118,Data!$A$6:$A$1806,Data!$C$6:$C$1806)</f>
        <v>3826.05322265625</v>
      </c>
      <c r="AR118" s="9">
        <f>LOOKUP($AO118,Data!$A$6:$A$1806,Data!$D$6:$D$1806)</f>
        <v>335</v>
      </c>
      <c r="AS118" s="9">
        <f>IF($AS$1="+",LOOKUP($AO118,Data!$A$6:$A$1806,Data!$E$6:$E$1806)*-1,LOOKUP($AO118,Data!$A$6:$A$1806,Data!$E$6:$E$1806))</f>
        <v>-218.32725524902344</v>
      </c>
      <c r="AT118" s="9">
        <f>LOOKUP($AO118,Data!$A$6:$A$1806,Data!$F$6:$F$1806)</f>
        <v>14</v>
      </c>
      <c r="AU118" s="9">
        <f>LOOKUP($AO118,Data!$A$6:$A$1806,Data!$G$6:$G$1806)</f>
        <v>166</v>
      </c>
      <c r="AV118" s="9">
        <f>LOOKUP($AO118,Data!$A$6:$A$1806,Data!$H$6:$H$1806)</f>
        <v>10</v>
      </c>
      <c r="AW118" s="9">
        <f>LOOKUP($AO118,Data!$A$6:$A$1806,Data!$I$6:$I$1806)</f>
        <v>0</v>
      </c>
      <c r="AX118" s="9">
        <f>LOOKUP($AO118,Data!$A$6:$A$1806,Data!$J$6:$J$1806)</f>
        <v>-103</v>
      </c>
      <c r="AY118" s="9">
        <f>LOOKUP($AO118,Data!$A$6:$A$1806,Data!$K$6:$K$1806)</f>
        <v>7564</v>
      </c>
      <c r="AZ118" s="16">
        <f t="shared" si="171"/>
        <v>107.1990966796875</v>
      </c>
      <c r="BA118" s="49" t="s">
        <v>180</v>
      </c>
      <c r="BB118" s="108">
        <f t="shared" si="87"/>
        <v>40098.103229166591</v>
      </c>
      <c r="BC118" s="14"/>
      <c r="BD118" s="14"/>
      <c r="BE118" s="14"/>
      <c r="BF118" s="14"/>
      <c r="BG118" s="14"/>
      <c r="BH118" s="14"/>
      <c r="BI118" s="14"/>
      <c r="BJ118" s="14"/>
      <c r="BK118" s="14"/>
      <c r="BL118" s="14"/>
      <c r="BM118" s="14"/>
      <c r="BN118" s="89"/>
      <c r="BO118" s="49" t="s">
        <v>180</v>
      </c>
      <c r="BP118" s="108">
        <f t="shared" si="88"/>
        <v>40098.103229166591</v>
      </c>
      <c r="BQ118" s="14"/>
      <c r="BR118" s="14"/>
      <c r="BS118" s="14"/>
      <c r="BT118" s="14"/>
      <c r="BU118" s="14"/>
      <c r="BV118" s="14"/>
      <c r="BW118" s="14"/>
      <c r="BX118" s="14"/>
      <c r="BY118" s="14"/>
      <c r="BZ118" s="14"/>
      <c r="CA118" s="14"/>
      <c r="CB118" s="89"/>
      <c r="CC118" s="49" t="s">
        <v>180</v>
      </c>
      <c r="CD118" s="108">
        <f t="shared" si="89"/>
        <v>40098.103229166591</v>
      </c>
      <c r="CE118" s="14"/>
      <c r="CF118" s="14"/>
      <c r="CG118" s="14"/>
      <c r="CH118" s="14"/>
      <c r="CI118" s="14"/>
      <c r="CJ118" s="14"/>
      <c r="CK118" s="14"/>
      <c r="CL118" s="14"/>
      <c r="CM118" s="14"/>
      <c r="CN118" s="14"/>
      <c r="CO118" s="14"/>
      <c r="CP118" s="89"/>
      <c r="CQ118" s="49" t="s">
        <v>180</v>
      </c>
      <c r="CR118" s="108">
        <f t="shared" si="90"/>
        <v>40098.103229166591</v>
      </c>
      <c r="CS118" s="14"/>
      <c r="CT118" s="14"/>
      <c r="CU118" s="14"/>
      <c r="CV118" s="14"/>
      <c r="CW118" s="14"/>
      <c r="CX118" s="14"/>
      <c r="CY118" s="14"/>
      <c r="CZ118" s="14"/>
      <c r="DA118" s="14"/>
      <c r="DB118" s="14"/>
      <c r="DC118" s="14"/>
      <c r="DD118" s="89"/>
      <c r="DE118" s="49" t="s">
        <v>180</v>
      </c>
      <c r="DF118" s="108">
        <f t="shared" si="91"/>
        <v>40098.103229166591</v>
      </c>
      <c r="DG118" s="14"/>
      <c r="DH118" s="14"/>
      <c r="DI118" s="14"/>
      <c r="DJ118" s="14"/>
      <c r="DK118" s="14"/>
      <c r="DL118" s="14"/>
      <c r="DM118" s="14"/>
      <c r="DN118" s="14"/>
      <c r="DO118" s="14"/>
      <c r="DP118" s="14"/>
      <c r="DQ118" s="14"/>
      <c r="DR118" s="89"/>
    </row>
    <row r="119" spans="1:122" ht="15.75" thickBot="1">
      <c r="A119" s="74" t="s">
        <v>181</v>
      </c>
      <c r="B119" s="5">
        <f t="shared" si="172"/>
        <v>40098.103252314737</v>
      </c>
      <c r="C119">
        <f>LOOKUP(B119,Data!$A$6:$A$1806,Data!B$6:B$1806)</f>
        <v>59.865001678466797</v>
      </c>
      <c r="D119" s="8">
        <f>LOOKUP(B119,Data!$A$6:$A$1806,Data!C$6:C$1806)</f>
        <v>3827.52392578125</v>
      </c>
      <c r="H119" s="16">
        <f t="shared" si="169"/>
        <v>107.9986572265625</v>
      </c>
      <c r="I119" s="8">
        <f t="shared" si="167"/>
        <v>108.90038450057664</v>
      </c>
      <c r="J119" s="8"/>
      <c r="K119" s="8"/>
      <c r="L119" s="8">
        <f t="shared" si="81"/>
        <v>0.59345668260887663</v>
      </c>
      <c r="M119" s="8">
        <f t="shared" si="82"/>
        <v>3805.8992958106451</v>
      </c>
      <c r="N119" s="8">
        <f>AVERAGE(D$79:D119)</f>
        <v>3780.0812750095274</v>
      </c>
      <c r="O119" s="8">
        <f>AVERAGE(M$79:M119)</f>
        <v>3771.9309413274646</v>
      </c>
      <c r="P119" s="8">
        <f t="shared" si="92"/>
        <v>3701.6010559885267</v>
      </c>
      <c r="Q119" s="8">
        <f>AVERAGE(P$79:P119)</f>
        <v>3690.0286506776501</v>
      </c>
      <c r="R119">
        <f t="shared" si="85"/>
        <v>633</v>
      </c>
      <c r="S119" s="9"/>
      <c r="T119" s="8"/>
      <c r="U119" s="9"/>
      <c r="Y119">
        <v>0</v>
      </c>
      <c r="Z119">
        <f t="shared" si="168"/>
        <v>633</v>
      </c>
      <c r="AA119">
        <f t="shared" si="83"/>
        <v>-358.13644986888534</v>
      </c>
      <c r="AC119" s="92" t="str">
        <f t="shared" si="170"/>
        <v>T+80 sec</v>
      </c>
      <c r="AD119" s="98"/>
      <c r="AE119" s="101"/>
      <c r="AF119" s="98"/>
      <c r="AG119" s="101"/>
      <c r="AH119" s="98"/>
      <c r="AI119" s="101"/>
      <c r="AJ119" s="98"/>
      <c r="AK119" s="101"/>
      <c r="AL119" s="93"/>
      <c r="AM119" s="94"/>
      <c r="AN119" s="74" t="s">
        <v>181</v>
      </c>
      <c r="AO119" s="5">
        <f t="shared" si="86"/>
        <v>40098.103252314737</v>
      </c>
      <c r="AP119" s="51">
        <f>LOOKUP($AO119,Data!$A$6:$A$1806,Data!$B$6:$B$1806)</f>
        <v>59.865001678466797</v>
      </c>
      <c r="AQ119" s="9">
        <f>LOOKUP($AO119,Data!$A$6:$A$1806,Data!$C$6:$C$1806)</f>
        <v>3827.52392578125</v>
      </c>
      <c r="AR119" s="9">
        <f>LOOKUP($AO119,Data!$A$6:$A$1806,Data!$D$6:$D$1806)</f>
        <v>335</v>
      </c>
      <c r="AS119" s="9">
        <f>IF($AS$1="+",LOOKUP($AO119,Data!$A$6:$A$1806,Data!$E$6:$E$1806)*-1,LOOKUP($AO119,Data!$A$6:$A$1806,Data!$E$6:$E$1806))</f>
        <v>-218.32725524902344</v>
      </c>
      <c r="AT119" s="9">
        <f>LOOKUP($AO119,Data!$A$6:$A$1806,Data!$F$6:$F$1806)</f>
        <v>15</v>
      </c>
      <c r="AU119" s="9">
        <f>LOOKUP($AO119,Data!$A$6:$A$1806,Data!$G$6:$G$1806)</f>
        <v>166.5</v>
      </c>
      <c r="AV119" s="9">
        <f>LOOKUP($AO119,Data!$A$6:$A$1806,Data!$H$6:$H$1806)</f>
        <v>10</v>
      </c>
      <c r="AW119" s="9">
        <f>LOOKUP($AO119,Data!$A$6:$A$1806,Data!$I$6:$I$1806)</f>
        <v>0</v>
      </c>
      <c r="AX119" s="9">
        <f>LOOKUP($AO119,Data!$A$6:$A$1806,Data!$J$6:$J$1806)</f>
        <v>-103</v>
      </c>
      <c r="AY119" s="9">
        <f>LOOKUP($AO119,Data!$A$6:$A$1806,Data!$K$6:$K$1806)</f>
        <v>7566</v>
      </c>
      <c r="AZ119" s="16">
        <f t="shared" si="171"/>
        <v>107.9986572265625</v>
      </c>
      <c r="BA119" s="118" t="s">
        <v>181</v>
      </c>
      <c r="BB119" s="119">
        <f t="shared" si="87"/>
        <v>40098.103252314737</v>
      </c>
      <c r="BC119" s="93"/>
      <c r="BD119" s="93"/>
      <c r="BE119" s="93"/>
      <c r="BF119" s="93"/>
      <c r="BG119" s="93"/>
      <c r="BH119" s="93"/>
      <c r="BI119" s="93"/>
      <c r="BJ119" s="93"/>
      <c r="BK119" s="93"/>
      <c r="BL119" s="93"/>
      <c r="BM119" s="93"/>
      <c r="BN119" s="94"/>
      <c r="BO119" s="118" t="s">
        <v>181</v>
      </c>
      <c r="BP119" s="119">
        <f t="shared" si="88"/>
        <v>40098.103252314737</v>
      </c>
      <c r="BQ119" s="93"/>
      <c r="BR119" s="93"/>
      <c r="BS119" s="93"/>
      <c r="BT119" s="93"/>
      <c r="BU119" s="93"/>
      <c r="BV119" s="93"/>
      <c r="BW119" s="93"/>
      <c r="BX119" s="93"/>
      <c r="BY119" s="93"/>
      <c r="BZ119" s="93"/>
      <c r="CA119" s="93"/>
      <c r="CB119" s="94"/>
      <c r="CC119" s="118" t="s">
        <v>181</v>
      </c>
      <c r="CD119" s="119">
        <f t="shared" si="89"/>
        <v>40098.103252314737</v>
      </c>
      <c r="CE119" s="93"/>
      <c r="CF119" s="93"/>
      <c r="CG119" s="93"/>
      <c r="CH119" s="93"/>
      <c r="CI119" s="93"/>
      <c r="CJ119" s="93"/>
      <c r="CK119" s="93"/>
      <c r="CL119" s="93"/>
      <c r="CM119" s="93"/>
      <c r="CN119" s="93"/>
      <c r="CO119" s="93"/>
      <c r="CP119" s="94"/>
      <c r="CQ119" s="118" t="s">
        <v>181</v>
      </c>
      <c r="CR119" s="119">
        <f t="shared" si="90"/>
        <v>40098.103252314737</v>
      </c>
      <c r="CS119" s="93"/>
      <c r="CT119" s="93"/>
      <c r="CU119" s="93"/>
      <c r="CV119" s="93"/>
      <c r="CW119" s="93"/>
      <c r="CX119" s="93"/>
      <c r="CY119" s="93"/>
      <c r="CZ119" s="93"/>
      <c r="DA119" s="93"/>
      <c r="DB119" s="93"/>
      <c r="DC119" s="93"/>
      <c r="DD119" s="94"/>
      <c r="DE119" s="118" t="s">
        <v>181</v>
      </c>
      <c r="DF119" s="119">
        <f t="shared" si="91"/>
        <v>40098.103252314737</v>
      </c>
      <c r="DG119" s="93"/>
      <c r="DH119" s="93"/>
      <c r="DI119" s="93"/>
      <c r="DJ119" s="93"/>
      <c r="DK119" s="93"/>
      <c r="DL119" s="93"/>
      <c r="DM119" s="93"/>
      <c r="DN119" s="93"/>
      <c r="DO119" s="93"/>
      <c r="DP119" s="93"/>
      <c r="DQ119" s="93"/>
      <c r="DR119" s="94"/>
    </row>
    <row r="120" spans="1:122" ht="15.75" thickTop="1">
      <c r="B120" s="5">
        <f t="shared" si="172"/>
        <v>40098.103275462883</v>
      </c>
      <c r="C120">
        <f>LOOKUP(B120,Data!$A$6:$A$1806,Data!B$6:B$1806)</f>
        <v>59.866001129150391</v>
      </c>
      <c r="D120" s="8">
        <f>LOOKUP(B120,Data!$A$6:$A$1806,Data!C$6:C$1806)</f>
        <v>3826.753173828125</v>
      </c>
      <c r="H120" s="16">
        <f t="shared" si="169"/>
        <v>107.1990966796875</v>
      </c>
      <c r="I120" s="8">
        <f t="shared" si="167"/>
        <v>108.30493376326544</v>
      </c>
      <c r="J120" s="8"/>
      <c r="K120" s="8"/>
      <c r="L120" s="8">
        <f t="shared" si="81"/>
        <v>0.59345668260887663</v>
      </c>
      <c r="M120" s="8">
        <f t="shared" si="82"/>
        <v>3805.8973017559429</v>
      </c>
      <c r="N120" s="8">
        <f>AVERAGE(D$79:D120)</f>
        <v>3781.1925106956846</v>
      </c>
      <c r="O120" s="8">
        <f>AVERAGE(M$79:M120)</f>
        <v>3772.7396641948089</v>
      </c>
      <c r="P120" s="8">
        <f t="shared" si="92"/>
        <v>3702.1945126711357</v>
      </c>
      <c r="Q120" s="8">
        <f>AVERAGE(P$79:P120)</f>
        <v>3690.3253790189542</v>
      </c>
      <c r="R120">
        <f t="shared" si="85"/>
        <v>633</v>
      </c>
      <c r="S120" s="9"/>
      <c r="T120" s="8"/>
      <c r="U120" s="9"/>
      <c r="Y120">
        <v>0</v>
      </c>
      <c r="Z120">
        <f t="shared" si="168"/>
        <v>633</v>
      </c>
      <c r="AA120">
        <f t="shared" si="83"/>
        <v>-360.17310484789948</v>
      </c>
      <c r="AO120" s="5">
        <f t="shared" si="86"/>
        <v>40098.103275462883</v>
      </c>
      <c r="AP120" s="51">
        <f>LOOKUP($AO120,Data!$A$6:$A$1806,Data!$B$6:$B$1806)</f>
        <v>59.866001129150391</v>
      </c>
      <c r="AQ120" s="9">
        <f>LOOKUP($AO120,Data!$A$6:$A$1806,Data!$C$6:$C$1806)</f>
        <v>3826.753173828125</v>
      </c>
      <c r="AR120" s="9">
        <f>LOOKUP($AO120,Data!$A$6:$A$1806,Data!$D$6:$D$1806)</f>
        <v>335</v>
      </c>
      <c r="AS120" s="9">
        <f>IF($AS$1="+",LOOKUP($AO120,Data!$A$6:$A$1806,Data!$E$6:$E$1806)*-1,LOOKUP($AO120,Data!$A$6:$A$1806,Data!$E$6:$E$1806))</f>
        <v>-218.32725524902344</v>
      </c>
      <c r="AT120" s="9">
        <f>LOOKUP($AO120,Data!$A$6:$A$1806,Data!$F$6:$F$1806)</f>
        <v>16</v>
      </c>
      <c r="AU120" s="9">
        <f>LOOKUP($AO120,Data!$A$6:$A$1806,Data!$G$6:$G$1806)</f>
        <v>167</v>
      </c>
      <c r="AV120" s="9">
        <f>LOOKUP($AO120,Data!$A$6:$A$1806,Data!$H$6:$H$1806)</f>
        <v>10</v>
      </c>
      <c r="AW120" s="9">
        <f>LOOKUP($AO120,Data!$A$6:$A$1806,Data!$I$6:$I$1806)</f>
        <v>0</v>
      </c>
      <c r="AX120" s="9">
        <f>LOOKUP($AO120,Data!$A$6:$A$1806,Data!$J$6:$J$1806)</f>
        <v>-103</v>
      </c>
      <c r="AY120" s="9">
        <f>LOOKUP($AO120,Data!$A$6:$A$1806,Data!$K$6:$K$1806)</f>
        <v>7570</v>
      </c>
      <c r="AZ120" s="16">
        <f t="shared" si="171"/>
        <v>107.1990966796875</v>
      </c>
      <c r="BB120" s="5"/>
      <c r="BO120" s="77"/>
      <c r="BP120" s="5"/>
      <c r="BQ120" s="77"/>
      <c r="BR120" s="77"/>
      <c r="BS120" s="77"/>
      <c r="BT120" s="77"/>
      <c r="BU120" s="77"/>
      <c r="BV120" s="77"/>
      <c r="BW120" s="77"/>
      <c r="BX120" s="77"/>
      <c r="CA120" s="77"/>
    </row>
    <row r="121" spans="1:122">
      <c r="B121" s="5">
        <f t="shared" si="172"/>
        <v>40098.103298611029</v>
      </c>
      <c r="C121">
        <f>LOOKUP(B121,Data!$A$6:$A$1806,Data!B$6:B$1806)</f>
        <v>59.866001129150391</v>
      </c>
      <c r="D121" s="8">
        <f>LOOKUP(B121,Data!$A$6:$A$1806,Data!C$6:C$1806)</f>
        <v>3826.753173828125</v>
      </c>
      <c r="H121" s="16">
        <f t="shared" si="169"/>
        <v>107.1990966796875</v>
      </c>
      <c r="I121" s="8">
        <f t="shared" si="167"/>
        <v>107.91789078401317</v>
      </c>
      <c r="J121" s="8"/>
      <c r="K121" s="8"/>
      <c r="L121" s="8">
        <f t="shared" si="81"/>
        <v>0.59345668260887663</v>
      </c>
      <c r="M121" s="8">
        <f t="shared" si="82"/>
        <v>3806.1037154592996</v>
      </c>
      <c r="N121" s="8">
        <f>AVERAGE(D$79:D121)</f>
        <v>3782.2520610010902</v>
      </c>
      <c r="O121" s="8">
        <f>AVERAGE(M$79:M121)</f>
        <v>3773.5155723637504</v>
      </c>
      <c r="P121" s="8">
        <f t="shared" si="92"/>
        <v>3702.7879693537448</v>
      </c>
      <c r="Q121" s="8">
        <f>AVERAGE(P$79:P121)</f>
        <v>3690.6221073602592</v>
      </c>
      <c r="R121">
        <f t="shared" si="85"/>
        <v>633</v>
      </c>
      <c r="S121" s="9"/>
      <c r="T121" s="8"/>
      <c r="U121" s="9"/>
      <c r="Y121">
        <v>0</v>
      </c>
      <c r="Z121">
        <f t="shared" si="168"/>
        <v>633</v>
      </c>
      <c r="AA121">
        <f t="shared" si="83"/>
        <v>-360.17310484789948</v>
      </c>
      <c r="AO121" s="5">
        <f t="shared" si="86"/>
        <v>40098.103298611029</v>
      </c>
      <c r="AP121" s="51">
        <f>LOOKUP($AO121,Data!$A$6:$A$1806,Data!$B$6:$B$1806)</f>
        <v>59.866001129150391</v>
      </c>
      <c r="AQ121" s="9">
        <f>LOOKUP($AO121,Data!$A$6:$A$1806,Data!$C$6:$C$1806)</f>
        <v>3826.753173828125</v>
      </c>
      <c r="AR121" s="9">
        <f>LOOKUP($AO121,Data!$A$6:$A$1806,Data!$D$6:$D$1806)</f>
        <v>335</v>
      </c>
      <c r="AS121" s="9">
        <f>IF($AS$1="+",LOOKUP($AO121,Data!$A$6:$A$1806,Data!$E$6:$E$1806)*-1,LOOKUP($AO121,Data!$A$6:$A$1806,Data!$E$6:$E$1806))</f>
        <v>-218.32725524902344</v>
      </c>
      <c r="AT121" s="9">
        <f>LOOKUP($AO121,Data!$A$6:$A$1806,Data!$F$6:$F$1806)</f>
        <v>16</v>
      </c>
      <c r="AU121" s="9">
        <f>LOOKUP($AO121,Data!$A$6:$A$1806,Data!$G$6:$G$1806)</f>
        <v>167</v>
      </c>
      <c r="AV121" s="9">
        <f>LOOKUP($AO121,Data!$A$6:$A$1806,Data!$H$6:$H$1806)</f>
        <v>10</v>
      </c>
      <c r="AW121" s="9">
        <f>LOOKUP($AO121,Data!$A$6:$A$1806,Data!$I$6:$I$1806)</f>
        <v>0</v>
      </c>
      <c r="AX121" s="9">
        <f>LOOKUP($AO121,Data!$A$6:$A$1806,Data!$J$6:$J$1806)</f>
        <v>-103</v>
      </c>
      <c r="AY121" s="9">
        <f>LOOKUP($AO121,Data!$A$6:$A$1806,Data!$K$6:$K$1806)</f>
        <v>7570</v>
      </c>
      <c r="AZ121" s="16">
        <f t="shared" si="171"/>
        <v>107.1990966796875</v>
      </c>
      <c r="BB121" s="5"/>
      <c r="BO121" s="77"/>
      <c r="BP121" s="5"/>
      <c r="BQ121" s="77"/>
      <c r="BR121" s="77"/>
      <c r="BS121" s="77"/>
      <c r="BT121" s="77"/>
      <c r="BU121" s="77"/>
      <c r="BV121" s="77"/>
      <c r="BW121" s="77"/>
      <c r="BX121" s="77"/>
      <c r="CA121" s="77"/>
    </row>
    <row r="122" spans="1:122">
      <c r="B122" s="5">
        <f t="shared" si="172"/>
        <v>40098.103321759176</v>
      </c>
      <c r="C122">
        <f>LOOKUP(B122,Data!$A$6:$A$1806,Data!B$6:B$1806)</f>
        <v>59.870998382568359</v>
      </c>
      <c r="D122" s="8">
        <f>LOOKUP(B122,Data!$A$6:$A$1806,Data!C$6:C$1806)</f>
        <v>3826.45361328125</v>
      </c>
      <c r="H122" s="16">
        <f t="shared" si="169"/>
        <v>103.2012939453125</v>
      </c>
      <c r="I122" s="8">
        <f t="shared" si="167"/>
        <v>106.26708189046794</v>
      </c>
      <c r="J122" s="8"/>
      <c r="K122" s="8"/>
      <c r="L122" s="8">
        <f t="shared" si="81"/>
        <v>0.59345668260887663</v>
      </c>
      <c r="M122" s="8">
        <f t="shared" si="82"/>
        <v>3805.0463632483634</v>
      </c>
      <c r="N122" s="8">
        <f>AVERAGE(D$79:D122)</f>
        <v>3783.2566417347302</v>
      </c>
      <c r="O122" s="8">
        <f>AVERAGE(M$79:M122)</f>
        <v>3774.2321812474916</v>
      </c>
      <c r="P122" s="8">
        <f t="shared" si="92"/>
        <v>3703.3814260363538</v>
      </c>
      <c r="Q122" s="8">
        <f>AVERAGE(P$79:P122)</f>
        <v>3690.9188357015637</v>
      </c>
      <c r="R122">
        <f t="shared" si="85"/>
        <v>633</v>
      </c>
      <c r="S122" s="9"/>
      <c r="T122" s="8"/>
      <c r="U122" s="9"/>
      <c r="Y122">
        <v>0</v>
      </c>
      <c r="Z122">
        <f t="shared" si="168"/>
        <v>633</v>
      </c>
      <c r="AA122">
        <f t="shared" si="83"/>
        <v>-370.71401092456688</v>
      </c>
      <c r="AO122" s="5">
        <f t="shared" si="86"/>
        <v>40098.103321759176</v>
      </c>
      <c r="AP122" s="51">
        <f>LOOKUP($AO122,Data!$A$6:$A$1806,Data!$B$6:$B$1806)</f>
        <v>59.870998382568359</v>
      </c>
      <c r="AQ122" s="9">
        <f>LOOKUP($AO122,Data!$A$6:$A$1806,Data!$C$6:$C$1806)</f>
        <v>3826.45361328125</v>
      </c>
      <c r="AR122" s="9">
        <f>LOOKUP($AO122,Data!$A$6:$A$1806,Data!$D$6:$D$1806)</f>
        <v>335</v>
      </c>
      <c r="AS122" s="9">
        <f>IF($AS$1="+",LOOKUP($AO122,Data!$A$6:$A$1806,Data!$E$6:$E$1806)*-1,LOOKUP($AO122,Data!$A$6:$A$1806,Data!$E$6:$E$1806))</f>
        <v>-218.32725524902344</v>
      </c>
      <c r="AT122" s="9">
        <f>LOOKUP($AO122,Data!$A$6:$A$1806,Data!$F$6:$F$1806)</f>
        <v>16</v>
      </c>
      <c r="AU122" s="9">
        <f>LOOKUP($AO122,Data!$A$6:$A$1806,Data!$G$6:$G$1806)</f>
        <v>167.5</v>
      </c>
      <c r="AV122" s="9">
        <f>LOOKUP($AO122,Data!$A$6:$A$1806,Data!$H$6:$H$1806)</f>
        <v>10</v>
      </c>
      <c r="AW122" s="9">
        <f>LOOKUP($AO122,Data!$A$6:$A$1806,Data!$I$6:$I$1806)</f>
        <v>0</v>
      </c>
      <c r="AX122" s="9">
        <f>LOOKUP($AO122,Data!$A$6:$A$1806,Data!$J$6:$J$1806)</f>
        <v>-103</v>
      </c>
      <c r="AY122" s="9">
        <f>LOOKUP($AO122,Data!$A$6:$A$1806,Data!$K$6:$K$1806)</f>
        <v>7570</v>
      </c>
      <c r="AZ122" s="16">
        <f t="shared" si="171"/>
        <v>103.2012939453125</v>
      </c>
      <c r="BB122" s="5"/>
      <c r="BO122" s="77"/>
      <c r="BP122" s="5"/>
      <c r="BQ122" s="77"/>
      <c r="BR122" s="77"/>
      <c r="BS122" s="77"/>
      <c r="BT122" s="77"/>
      <c r="BU122" s="77"/>
      <c r="BV122" s="77"/>
      <c r="BW122" s="77"/>
      <c r="BX122" s="77"/>
      <c r="CA122" s="77"/>
    </row>
    <row r="123" spans="1:122">
      <c r="B123" s="5">
        <f t="shared" si="172"/>
        <v>40098.103344907322</v>
      </c>
      <c r="C123">
        <f>LOOKUP(B123,Data!$A$6:$A$1806,Data!B$6:B$1806)</f>
        <v>59.879001617431641</v>
      </c>
      <c r="D123" s="8">
        <f>LOOKUP(B123,Data!$A$6:$A$1806,Data!C$6:C$1806)</f>
        <v>3825.71337890625</v>
      </c>
      <c r="H123" s="16">
        <f t="shared" si="169"/>
        <v>96.7987060546875</v>
      </c>
      <c r="I123" s="8">
        <f t="shared" si="167"/>
        <v>102.95315034794478</v>
      </c>
      <c r="J123" s="8"/>
      <c r="K123" s="8"/>
      <c r="L123" s="8">
        <f t="shared" si="81"/>
        <v>0.59345668260887663</v>
      </c>
      <c r="M123" s="8">
        <f t="shared" si="82"/>
        <v>3802.3258883884491</v>
      </c>
      <c r="N123" s="8">
        <f>AVERAGE(D$79:D123)</f>
        <v>3784.2001247829862</v>
      </c>
      <c r="O123" s="8">
        <f>AVERAGE(M$79:M123)</f>
        <v>3774.8564858506238</v>
      </c>
      <c r="P123" s="8">
        <f t="shared" si="92"/>
        <v>3703.9748827189628</v>
      </c>
      <c r="Q123" s="8">
        <f>AVERAGE(P$79:P123)</f>
        <v>3691.2155640428682</v>
      </c>
      <c r="R123">
        <f t="shared" si="85"/>
        <v>633</v>
      </c>
      <c r="S123" s="9"/>
      <c r="T123" s="8"/>
      <c r="U123" s="9"/>
      <c r="Y123">
        <v>0</v>
      </c>
      <c r="Z123">
        <f t="shared" si="168"/>
        <v>633</v>
      </c>
      <c r="AA123">
        <f t="shared" si="83"/>
        <v>-388.9440669424684</v>
      </c>
      <c r="AO123" s="5">
        <f t="shared" si="86"/>
        <v>40098.103344907322</v>
      </c>
      <c r="AP123" s="51">
        <f>LOOKUP($AO123,Data!$A$6:$A$1806,Data!$B$6:$B$1806)</f>
        <v>59.879001617431641</v>
      </c>
      <c r="AQ123" s="9">
        <f>LOOKUP($AO123,Data!$A$6:$A$1806,Data!$C$6:$C$1806)</f>
        <v>3825.71337890625</v>
      </c>
      <c r="AR123" s="9">
        <f>LOOKUP($AO123,Data!$A$6:$A$1806,Data!$D$6:$D$1806)</f>
        <v>335</v>
      </c>
      <c r="AS123" s="9">
        <f>IF($AS$1="+",LOOKUP($AO123,Data!$A$6:$A$1806,Data!$E$6:$E$1806)*-1,LOOKUP($AO123,Data!$A$6:$A$1806,Data!$E$6:$E$1806))</f>
        <v>-218.32725524902344</v>
      </c>
      <c r="AT123" s="9">
        <f>LOOKUP($AO123,Data!$A$6:$A$1806,Data!$F$6:$F$1806)</f>
        <v>16</v>
      </c>
      <c r="AU123" s="9">
        <f>LOOKUP($AO123,Data!$A$6:$A$1806,Data!$G$6:$G$1806)</f>
        <v>168</v>
      </c>
      <c r="AV123" s="9">
        <f>LOOKUP($AO123,Data!$A$6:$A$1806,Data!$H$6:$H$1806)</f>
        <v>10</v>
      </c>
      <c r="AW123" s="9">
        <f>LOOKUP($AO123,Data!$A$6:$A$1806,Data!$I$6:$I$1806)</f>
        <v>0</v>
      </c>
      <c r="AX123" s="9">
        <f>LOOKUP($AO123,Data!$A$6:$A$1806,Data!$J$6:$J$1806)</f>
        <v>-103</v>
      </c>
      <c r="AY123" s="9">
        <f>LOOKUP($AO123,Data!$A$6:$A$1806,Data!$K$6:$K$1806)</f>
        <v>7570</v>
      </c>
      <c r="AZ123" s="16">
        <f t="shared" si="171"/>
        <v>96.7987060546875</v>
      </c>
      <c r="BB123" s="5"/>
      <c r="BO123" s="77"/>
      <c r="BP123" s="5"/>
      <c r="BQ123" s="77"/>
      <c r="BR123" s="77"/>
      <c r="BS123" s="77"/>
      <c r="BT123" s="77"/>
      <c r="BU123" s="77"/>
      <c r="BV123" s="77"/>
      <c r="BW123" s="77"/>
      <c r="BX123" s="77"/>
      <c r="CA123" s="77"/>
    </row>
    <row r="124" spans="1:122">
      <c r="B124" s="5">
        <f t="shared" si="172"/>
        <v>40098.103368055468</v>
      </c>
      <c r="C124">
        <f>LOOKUP(B124,Data!$A$6:$A$1806,Data!B$6:B$1806)</f>
        <v>59.879001617431641</v>
      </c>
      <c r="D124" s="8">
        <f>LOOKUP(B124,Data!$A$6:$A$1806,Data!C$6:C$1806)</f>
        <v>3825.71337890625</v>
      </c>
      <c r="H124" s="16">
        <f t="shared" si="169"/>
        <v>96.7987060546875</v>
      </c>
      <c r="I124" s="8">
        <f t="shared" si="167"/>
        <v>100.79909484530474</v>
      </c>
      <c r="J124" s="8"/>
      <c r="K124" s="8"/>
      <c r="L124" s="8">
        <f t="shared" si="81"/>
        <v>0.59345668260887663</v>
      </c>
      <c r="M124" s="8">
        <f t="shared" si="82"/>
        <v>3800.7652895684182</v>
      </c>
      <c r="N124" s="8">
        <f>AVERAGE(D$79:D124)</f>
        <v>3785.102586829144</v>
      </c>
      <c r="O124" s="8">
        <f>AVERAGE(M$79:M124)</f>
        <v>3775.4197207140546</v>
      </c>
      <c r="P124" s="8">
        <f t="shared" si="92"/>
        <v>3704.5683394015718</v>
      </c>
      <c r="Q124" s="8">
        <f>AVERAGE(P$79:P124)</f>
        <v>3691.5122923841727</v>
      </c>
      <c r="R124">
        <f t="shared" si="85"/>
        <v>633</v>
      </c>
      <c r="S124" s="9"/>
      <c r="T124" s="8"/>
      <c r="U124" s="9"/>
      <c r="Y124">
        <v>0</v>
      </c>
      <c r="Z124">
        <f t="shared" si="168"/>
        <v>633</v>
      </c>
      <c r="AA124">
        <f t="shared" si="83"/>
        <v>-388.9440669424684</v>
      </c>
      <c r="AO124" s="5">
        <f t="shared" si="86"/>
        <v>40098.103368055468</v>
      </c>
      <c r="AP124" s="51">
        <f>LOOKUP($AO124,Data!$A$6:$A$1806,Data!$B$6:$B$1806)</f>
        <v>59.879001617431641</v>
      </c>
      <c r="AQ124" s="9">
        <f>LOOKUP($AO124,Data!$A$6:$A$1806,Data!$C$6:$C$1806)</f>
        <v>3825.71337890625</v>
      </c>
      <c r="AR124" s="9">
        <f>LOOKUP($AO124,Data!$A$6:$A$1806,Data!$D$6:$D$1806)</f>
        <v>335</v>
      </c>
      <c r="AS124" s="9">
        <f>IF($AS$1="+",LOOKUP($AO124,Data!$A$6:$A$1806,Data!$E$6:$E$1806)*-1,LOOKUP($AO124,Data!$A$6:$A$1806,Data!$E$6:$E$1806))</f>
        <v>-218.32725524902344</v>
      </c>
      <c r="AT124" s="9">
        <f>LOOKUP($AO124,Data!$A$6:$A$1806,Data!$F$6:$F$1806)</f>
        <v>16</v>
      </c>
      <c r="AU124" s="9">
        <f>LOOKUP($AO124,Data!$A$6:$A$1806,Data!$G$6:$G$1806)</f>
        <v>168</v>
      </c>
      <c r="AV124" s="9">
        <f>LOOKUP($AO124,Data!$A$6:$A$1806,Data!$H$6:$H$1806)</f>
        <v>10</v>
      </c>
      <c r="AW124" s="9">
        <f>LOOKUP($AO124,Data!$A$6:$A$1806,Data!$I$6:$I$1806)</f>
        <v>0</v>
      </c>
      <c r="AX124" s="9">
        <f>LOOKUP($AO124,Data!$A$6:$A$1806,Data!$J$6:$J$1806)</f>
        <v>-103</v>
      </c>
      <c r="AY124" s="9">
        <f>LOOKUP($AO124,Data!$A$6:$A$1806,Data!$K$6:$K$1806)</f>
        <v>7570</v>
      </c>
      <c r="AZ124" s="16">
        <f t="shared" si="171"/>
        <v>96.7987060546875</v>
      </c>
      <c r="BB124" s="5"/>
      <c r="BO124" s="77"/>
      <c r="BP124" s="5"/>
      <c r="BQ124" s="77"/>
      <c r="BR124" s="77"/>
      <c r="BS124" s="77"/>
      <c r="BT124" s="77"/>
      <c r="BU124" s="77"/>
      <c r="BV124" s="77"/>
      <c r="BW124" s="77"/>
      <c r="BX124" s="77"/>
      <c r="CA124" s="77"/>
    </row>
    <row r="125" spans="1:122">
      <c r="B125" s="5">
        <f t="shared" si="172"/>
        <v>40098.103391203615</v>
      </c>
      <c r="C125">
        <f>LOOKUP(B125,Data!$A$6:$A$1806,Data!B$6:B$1806)</f>
        <v>59.880001068115234</v>
      </c>
      <c r="D125" s="8">
        <f>LOOKUP(B125,Data!$A$6:$A$1806,Data!C$6:C$1806)</f>
        <v>3822.50537109375</v>
      </c>
      <c r="H125" s="16">
        <f t="shared" si="169"/>
        <v>95.9991455078125</v>
      </c>
      <c r="I125" s="8">
        <f t="shared" si="167"/>
        <v>99.119112577182463</v>
      </c>
      <c r="J125" s="8"/>
      <c r="K125" s="8"/>
      <c r="L125" s="8">
        <f t="shared" si="81"/>
        <v>0.59345668260887663</v>
      </c>
      <c r="M125" s="8">
        <f t="shared" si="82"/>
        <v>3799.6787639829049</v>
      </c>
      <c r="N125" s="8">
        <f>AVERAGE(D$79:D125)</f>
        <v>3785.8983907496677</v>
      </c>
      <c r="O125" s="8">
        <f>AVERAGE(M$79:M125)</f>
        <v>3775.9358705708382</v>
      </c>
      <c r="P125" s="8">
        <f t="shared" si="92"/>
        <v>3705.1617960841809</v>
      </c>
      <c r="Q125" s="8">
        <f>AVERAGE(P$79:P125)</f>
        <v>3691.8090207254768</v>
      </c>
      <c r="R125">
        <f t="shared" si="85"/>
        <v>633</v>
      </c>
      <c r="S125" s="9"/>
      <c r="T125" s="8"/>
      <c r="U125" s="9"/>
      <c r="Y125">
        <v>0</v>
      </c>
      <c r="Z125">
        <f t="shared" si="168"/>
        <v>633</v>
      </c>
      <c r="AA125">
        <f t="shared" si="83"/>
        <v>-391.34736271122483</v>
      </c>
      <c r="AO125" s="5">
        <f t="shared" si="86"/>
        <v>40098.103391203615</v>
      </c>
      <c r="AP125" s="51">
        <f>LOOKUP($AO125,Data!$A$6:$A$1806,Data!$B$6:$B$1806)</f>
        <v>59.880001068115234</v>
      </c>
      <c r="AQ125" s="9">
        <f>LOOKUP($AO125,Data!$A$6:$A$1806,Data!$C$6:$C$1806)</f>
        <v>3822.50537109375</v>
      </c>
      <c r="AR125" s="9">
        <f>LOOKUP($AO125,Data!$A$6:$A$1806,Data!$D$6:$D$1806)</f>
        <v>335</v>
      </c>
      <c r="AS125" s="9">
        <f>IF($AS$1="+",LOOKUP($AO125,Data!$A$6:$A$1806,Data!$E$6:$E$1806)*-1,LOOKUP($AO125,Data!$A$6:$A$1806,Data!$E$6:$E$1806))</f>
        <v>-217.37942504882812</v>
      </c>
      <c r="AT125" s="9">
        <f>LOOKUP($AO125,Data!$A$6:$A$1806,Data!$F$6:$F$1806)</f>
        <v>16</v>
      </c>
      <c r="AU125" s="9">
        <f>LOOKUP($AO125,Data!$A$6:$A$1806,Data!$G$6:$G$1806)</f>
        <v>168.5</v>
      </c>
      <c r="AV125" s="9">
        <f>LOOKUP($AO125,Data!$A$6:$A$1806,Data!$H$6:$H$1806)</f>
        <v>10</v>
      </c>
      <c r="AW125" s="9">
        <f>LOOKUP($AO125,Data!$A$6:$A$1806,Data!$I$6:$I$1806)</f>
        <v>0</v>
      </c>
      <c r="AX125" s="9">
        <f>LOOKUP($AO125,Data!$A$6:$A$1806,Data!$J$6:$J$1806)</f>
        <v>-103</v>
      </c>
      <c r="AY125" s="9">
        <f>LOOKUP($AO125,Data!$A$6:$A$1806,Data!$K$6:$K$1806)</f>
        <v>7570</v>
      </c>
      <c r="AZ125" s="16">
        <f t="shared" si="171"/>
        <v>95.9991455078125</v>
      </c>
      <c r="BB125" s="5"/>
      <c r="BO125" s="77"/>
      <c r="BP125" s="5"/>
      <c r="BQ125" s="77"/>
      <c r="BR125" s="77"/>
      <c r="BS125" s="77"/>
      <c r="BT125" s="77"/>
      <c r="BU125" s="77"/>
      <c r="BV125" s="77"/>
      <c r="BW125" s="77"/>
      <c r="BX125" s="77"/>
      <c r="CA125" s="77"/>
    </row>
    <row r="126" spans="1:122">
      <c r="B126" s="5">
        <f t="shared" si="172"/>
        <v>40098.103414351761</v>
      </c>
      <c r="C126">
        <f>LOOKUP(B126,Data!$A$6:$A$1806,Data!B$6:B$1806)</f>
        <v>59.886001586914063</v>
      </c>
      <c r="D126" s="8">
        <f>LOOKUP(B126,Data!$A$6:$A$1806,Data!C$6:C$1806)</f>
        <v>3819.0810546875</v>
      </c>
      <c r="H126" s="16">
        <f t="shared" si="169"/>
        <v>91.19873046875</v>
      </c>
      <c r="I126" s="8">
        <f t="shared" si="167"/>
        <v>96.346978839231099</v>
      </c>
      <c r="J126" s="8"/>
      <c r="K126" s="8"/>
      <c r="L126" s="8">
        <f t="shared" si="81"/>
        <v>0.59345668260887663</v>
      </c>
      <c r="M126" s="8">
        <f t="shared" si="82"/>
        <v>3797.5000869275627</v>
      </c>
      <c r="N126" s="8">
        <f>AVERAGE(D$79:D126)</f>
        <v>3786.5896962483725</v>
      </c>
      <c r="O126" s="8">
        <f>AVERAGE(M$79:M126)</f>
        <v>3776.38512507827</v>
      </c>
      <c r="P126" s="8">
        <f t="shared" si="92"/>
        <v>3705.7552527667899</v>
      </c>
      <c r="Q126" s="8">
        <f>AVERAGE(P$79:P126)</f>
        <v>3692.1057490667818</v>
      </c>
      <c r="R126">
        <f t="shared" si="85"/>
        <v>633</v>
      </c>
      <c r="S126" s="9"/>
      <c r="T126" s="8"/>
      <c r="U126" s="9"/>
      <c r="Y126">
        <v>0</v>
      </c>
      <c r="Z126">
        <f t="shared" si="168"/>
        <v>633</v>
      </c>
      <c r="AA126">
        <f t="shared" si="83"/>
        <v>-406.42480620155038</v>
      </c>
      <c r="AO126" s="5">
        <f t="shared" si="86"/>
        <v>40098.103414351761</v>
      </c>
      <c r="AP126" s="51">
        <f>LOOKUP($AO126,Data!$A$6:$A$1806,Data!$B$6:$B$1806)</f>
        <v>59.886001586914063</v>
      </c>
      <c r="AQ126" s="9">
        <f>LOOKUP($AO126,Data!$A$6:$A$1806,Data!$C$6:$C$1806)</f>
        <v>3819.0810546875</v>
      </c>
      <c r="AR126" s="9">
        <f>LOOKUP($AO126,Data!$A$6:$A$1806,Data!$D$6:$D$1806)</f>
        <v>335</v>
      </c>
      <c r="AS126" s="9">
        <f>IF($AS$1="+",LOOKUP($AO126,Data!$A$6:$A$1806,Data!$E$6:$E$1806)*-1,LOOKUP($AO126,Data!$A$6:$A$1806,Data!$E$6:$E$1806))</f>
        <v>-217.37942504882812</v>
      </c>
      <c r="AT126" s="9">
        <f>LOOKUP($AO126,Data!$A$6:$A$1806,Data!$F$6:$F$1806)</f>
        <v>16</v>
      </c>
      <c r="AU126" s="9">
        <f>LOOKUP($AO126,Data!$A$6:$A$1806,Data!$G$6:$G$1806)</f>
        <v>169</v>
      </c>
      <c r="AV126" s="9">
        <f>LOOKUP($AO126,Data!$A$6:$A$1806,Data!$H$6:$H$1806)</f>
        <v>10</v>
      </c>
      <c r="AW126" s="9">
        <f>LOOKUP($AO126,Data!$A$6:$A$1806,Data!$I$6:$I$1806)</f>
        <v>0</v>
      </c>
      <c r="AX126" s="9">
        <f>LOOKUP($AO126,Data!$A$6:$A$1806,Data!$J$6:$J$1806)</f>
        <v>-103</v>
      </c>
      <c r="AY126" s="9">
        <f>LOOKUP($AO126,Data!$A$6:$A$1806,Data!$K$6:$K$1806)</f>
        <v>7570</v>
      </c>
      <c r="AZ126" s="16">
        <f t="shared" si="171"/>
        <v>91.19873046875</v>
      </c>
      <c r="BB126" s="5"/>
      <c r="BO126" s="77"/>
      <c r="BP126" s="5"/>
      <c r="BQ126" s="77"/>
      <c r="BR126" s="77"/>
      <c r="BS126" s="77"/>
      <c r="BT126" s="77"/>
      <c r="BU126" s="77"/>
      <c r="BV126" s="77"/>
      <c r="BW126" s="77"/>
      <c r="BX126" s="77"/>
      <c r="CA126" s="77"/>
    </row>
    <row r="127" spans="1:122">
      <c r="B127" s="5">
        <f t="shared" si="172"/>
        <v>40098.103437499907</v>
      </c>
      <c r="C127">
        <f>LOOKUP(B127,Data!$A$6:$A$1806,Data!B$6:B$1806)</f>
        <v>59.886001586914063</v>
      </c>
      <c r="D127" s="8">
        <f>LOOKUP(B127,Data!$A$6:$A$1806,Data!C$6:C$1806)</f>
        <v>3819.0810546875</v>
      </c>
      <c r="H127" s="16">
        <f t="shared" si="169"/>
        <v>91.19873046875</v>
      </c>
      <c r="I127" s="8">
        <f t="shared" si="167"/>
        <v>94.545091909562714</v>
      </c>
      <c r="J127" s="8"/>
      <c r="K127" s="8"/>
      <c r="L127" s="8">
        <f t="shared" si="81"/>
        <v>0.59345668260887663</v>
      </c>
      <c r="M127" s="8">
        <f t="shared" si="82"/>
        <v>3796.2916566805034</v>
      </c>
      <c r="N127" s="8">
        <f>AVERAGE(D$79:D127)</f>
        <v>3787.2527851961095</v>
      </c>
      <c r="O127" s="8">
        <f>AVERAGE(M$79:M127)</f>
        <v>3776.7913808252542</v>
      </c>
      <c r="P127" s="8">
        <f t="shared" si="92"/>
        <v>3706.3487094493989</v>
      </c>
      <c r="Q127" s="8">
        <f>AVERAGE(P$79:P127)</f>
        <v>3692.4024774080863</v>
      </c>
      <c r="R127">
        <f t="shared" si="85"/>
        <v>633</v>
      </c>
      <c r="S127" s="9"/>
      <c r="T127" s="8"/>
      <c r="U127" s="9"/>
      <c r="Y127">
        <v>0</v>
      </c>
      <c r="Z127">
        <f t="shared" si="168"/>
        <v>633</v>
      </c>
      <c r="AA127">
        <f t="shared" si="83"/>
        <v>-406.42480620155038</v>
      </c>
      <c r="AO127" s="5">
        <f t="shared" si="86"/>
        <v>40098.103437499907</v>
      </c>
      <c r="AP127" s="51">
        <f>LOOKUP($AO127,Data!$A$6:$A$1806,Data!$B$6:$B$1806)</f>
        <v>59.886001586914063</v>
      </c>
      <c r="AQ127" s="9">
        <f>LOOKUP($AO127,Data!$A$6:$A$1806,Data!$C$6:$C$1806)</f>
        <v>3819.0810546875</v>
      </c>
      <c r="AR127" s="9">
        <f>LOOKUP($AO127,Data!$A$6:$A$1806,Data!$D$6:$D$1806)</f>
        <v>335</v>
      </c>
      <c r="AS127" s="9">
        <f>IF($AS$1="+",LOOKUP($AO127,Data!$A$6:$A$1806,Data!$E$6:$E$1806)*-1,LOOKUP($AO127,Data!$A$6:$A$1806,Data!$E$6:$E$1806))</f>
        <v>-217.37942504882812</v>
      </c>
      <c r="AT127" s="9">
        <f>LOOKUP($AO127,Data!$A$6:$A$1806,Data!$F$6:$F$1806)</f>
        <v>16</v>
      </c>
      <c r="AU127" s="9">
        <f>LOOKUP($AO127,Data!$A$6:$A$1806,Data!$G$6:$G$1806)</f>
        <v>169</v>
      </c>
      <c r="AV127" s="9">
        <f>LOOKUP($AO127,Data!$A$6:$A$1806,Data!$H$6:$H$1806)</f>
        <v>10</v>
      </c>
      <c r="AW127" s="9">
        <f>LOOKUP($AO127,Data!$A$6:$A$1806,Data!$I$6:$I$1806)</f>
        <v>0</v>
      </c>
      <c r="AX127" s="9">
        <f>LOOKUP($AO127,Data!$A$6:$A$1806,Data!$J$6:$J$1806)</f>
        <v>-103</v>
      </c>
      <c r="AY127" s="9">
        <f>LOOKUP($AO127,Data!$A$6:$A$1806,Data!$K$6:$K$1806)</f>
        <v>7570</v>
      </c>
      <c r="AZ127" s="16">
        <f t="shared" si="171"/>
        <v>91.19873046875</v>
      </c>
      <c r="BB127" s="5"/>
      <c r="BO127" s="77"/>
      <c r="BP127" s="5"/>
      <c r="BQ127" s="77"/>
      <c r="BR127" s="77"/>
      <c r="BS127" s="77"/>
      <c r="BT127" s="77"/>
      <c r="BU127" s="77"/>
      <c r="BV127" s="77"/>
      <c r="BW127" s="77"/>
      <c r="BX127" s="77"/>
      <c r="CA127" s="77"/>
    </row>
    <row r="128" spans="1:122">
      <c r="B128" s="5">
        <f t="shared" si="172"/>
        <v>40098.103460648053</v>
      </c>
      <c r="C128">
        <f>LOOKUP(B128,Data!$A$6:$A$1806,Data!B$6:B$1806)</f>
        <v>59.889999389648437</v>
      </c>
      <c r="D128" s="8">
        <f>LOOKUP(B128,Data!$A$6:$A$1806,Data!C$6:C$1806)</f>
        <v>3816.814697265625</v>
      </c>
      <c r="H128" s="16">
        <f t="shared" si="169"/>
        <v>88.00048828125</v>
      </c>
      <c r="I128" s="8">
        <f t="shared" si="167"/>
        <v>92.254480639653266</v>
      </c>
      <c r="J128" s="8"/>
      <c r="K128" s="8"/>
      <c r="L128" s="8">
        <f t="shared" si="81"/>
        <v>0.59345668260887663</v>
      </c>
      <c r="M128" s="8">
        <f t="shared" si="82"/>
        <v>3794.5945020932031</v>
      </c>
      <c r="N128" s="8">
        <f>AVERAGE(D$79:D128)</f>
        <v>3787.8440234374998</v>
      </c>
      <c r="O128" s="8">
        <f>AVERAGE(M$79:M128)</f>
        <v>3777.1474432506134</v>
      </c>
      <c r="P128" s="8">
        <f t="shared" si="92"/>
        <v>3706.942166132008</v>
      </c>
      <c r="Q128" s="8">
        <f>AVERAGE(P$79:P128)</f>
        <v>3692.6992057493908</v>
      </c>
      <c r="R128">
        <f t="shared" si="85"/>
        <v>633</v>
      </c>
      <c r="S128" s="9"/>
      <c r="T128" s="8"/>
      <c r="U128" s="9"/>
      <c r="Y128">
        <v>0</v>
      </c>
      <c r="Z128">
        <f t="shared" si="168"/>
        <v>633</v>
      </c>
      <c r="AA128">
        <f t="shared" si="83"/>
        <v>-417.13189125325221</v>
      </c>
      <c r="AO128" s="5">
        <f t="shared" si="86"/>
        <v>40098.103460648053</v>
      </c>
      <c r="AP128" s="51">
        <f>LOOKUP($AO128,Data!$A$6:$A$1806,Data!$B$6:$B$1806)</f>
        <v>59.889999389648437</v>
      </c>
      <c r="AQ128" s="9">
        <f>LOOKUP($AO128,Data!$A$6:$A$1806,Data!$C$6:$C$1806)</f>
        <v>3816.814697265625</v>
      </c>
      <c r="AR128" s="9">
        <f>LOOKUP($AO128,Data!$A$6:$A$1806,Data!$D$6:$D$1806)</f>
        <v>335</v>
      </c>
      <c r="AS128" s="9">
        <f>IF($AS$1="+",LOOKUP($AO128,Data!$A$6:$A$1806,Data!$E$6:$E$1806)*-1,LOOKUP($AO128,Data!$A$6:$A$1806,Data!$E$6:$E$1806))</f>
        <v>-217.37942504882812</v>
      </c>
      <c r="AT128" s="9">
        <f>LOOKUP($AO128,Data!$A$6:$A$1806,Data!$F$6:$F$1806)</f>
        <v>16</v>
      </c>
      <c r="AU128" s="9">
        <f>LOOKUP($AO128,Data!$A$6:$A$1806,Data!$G$6:$G$1806)</f>
        <v>169.5</v>
      </c>
      <c r="AV128" s="9">
        <f>LOOKUP($AO128,Data!$A$6:$A$1806,Data!$H$6:$H$1806)</f>
        <v>10</v>
      </c>
      <c r="AW128" s="9">
        <f>LOOKUP($AO128,Data!$A$6:$A$1806,Data!$I$6:$I$1806)</f>
        <v>0</v>
      </c>
      <c r="AX128" s="9">
        <f>LOOKUP($AO128,Data!$A$6:$A$1806,Data!$J$6:$J$1806)</f>
        <v>-103</v>
      </c>
      <c r="AY128" s="9">
        <f>LOOKUP($AO128,Data!$A$6:$A$1806,Data!$K$6:$K$1806)</f>
        <v>7569</v>
      </c>
      <c r="AZ128" s="16">
        <f t="shared" si="171"/>
        <v>88.00048828125</v>
      </c>
      <c r="BB128" s="5"/>
      <c r="BO128" s="77"/>
      <c r="BP128" s="5"/>
      <c r="BQ128" s="77"/>
      <c r="BR128" s="77"/>
      <c r="BS128" s="77"/>
      <c r="BT128" s="77"/>
      <c r="BU128" s="77"/>
      <c r="BV128" s="77"/>
      <c r="BW128" s="77"/>
      <c r="BX128" s="77"/>
      <c r="CA128" s="77"/>
    </row>
    <row r="129" spans="2:79">
      <c r="B129" s="5">
        <f t="shared" si="172"/>
        <v>40098.1034837962</v>
      </c>
      <c r="C129">
        <f>LOOKUP(B129,Data!$A$6:$A$1806,Data!B$6:B$1806)</f>
        <v>59.888999938964844</v>
      </c>
      <c r="D129" s="8">
        <f>LOOKUP(B129,Data!$A$6:$A$1806,Data!C$6:C$1806)</f>
        <v>3815.009765625</v>
      </c>
      <c r="H129" s="16">
        <f t="shared" si="169"/>
        <v>88.800048828125</v>
      </c>
      <c r="I129" s="8">
        <f t="shared" si="167"/>
        <v>91.045429505618372</v>
      </c>
      <c r="J129" s="8"/>
      <c r="K129" s="8"/>
      <c r="L129" s="8">
        <f t="shared" si="81"/>
        <v>0.59345668260887663</v>
      </c>
      <c r="M129" s="8">
        <f t="shared" si="82"/>
        <v>3793.9789076417774</v>
      </c>
      <c r="N129" s="8">
        <f>AVERAGE(D$79:D129)</f>
        <v>3788.3766850490197</v>
      </c>
      <c r="O129" s="8">
        <f>AVERAGE(M$79:M129)</f>
        <v>3777.4774719641655</v>
      </c>
      <c r="P129" s="8">
        <f t="shared" si="92"/>
        <v>3707.535622814617</v>
      </c>
      <c r="Q129" s="8">
        <f>AVERAGE(P$79:P129)</f>
        <v>3692.9959340906953</v>
      </c>
      <c r="R129">
        <f t="shared" si="85"/>
        <v>633</v>
      </c>
      <c r="S129" s="9"/>
      <c r="T129" s="8"/>
      <c r="U129" s="9"/>
      <c r="Y129">
        <v>0</v>
      </c>
      <c r="Z129">
        <f t="shared" si="168"/>
        <v>633</v>
      </c>
      <c r="AA129">
        <f t="shared" si="83"/>
        <v>-414.40257726165947</v>
      </c>
      <c r="AO129" s="5">
        <f t="shared" si="86"/>
        <v>40098.1034837962</v>
      </c>
      <c r="AP129" s="51">
        <f>LOOKUP($AO129,Data!$A$6:$A$1806,Data!$B$6:$B$1806)</f>
        <v>59.888999938964844</v>
      </c>
      <c r="AQ129" s="9">
        <f>LOOKUP($AO129,Data!$A$6:$A$1806,Data!$C$6:$C$1806)</f>
        <v>3815.009765625</v>
      </c>
      <c r="AR129" s="9">
        <f>LOOKUP($AO129,Data!$A$6:$A$1806,Data!$D$6:$D$1806)</f>
        <v>335</v>
      </c>
      <c r="AS129" s="9">
        <f>IF($AS$1="+",LOOKUP($AO129,Data!$A$6:$A$1806,Data!$E$6:$E$1806)*-1,LOOKUP($AO129,Data!$A$6:$A$1806,Data!$E$6:$E$1806))</f>
        <v>-217.37942504882812</v>
      </c>
      <c r="AT129" s="9">
        <f>LOOKUP($AO129,Data!$A$6:$A$1806,Data!$F$6:$F$1806)</f>
        <v>16</v>
      </c>
      <c r="AU129" s="9">
        <f>LOOKUP($AO129,Data!$A$6:$A$1806,Data!$G$6:$G$1806)</f>
        <v>170</v>
      </c>
      <c r="AV129" s="9">
        <f>LOOKUP($AO129,Data!$A$6:$A$1806,Data!$H$6:$H$1806)</f>
        <v>10</v>
      </c>
      <c r="AW129" s="9">
        <f>LOOKUP($AO129,Data!$A$6:$A$1806,Data!$I$6:$I$1806)</f>
        <v>0</v>
      </c>
      <c r="AX129" s="9">
        <f>LOOKUP($AO129,Data!$A$6:$A$1806,Data!$J$6:$J$1806)</f>
        <v>-103</v>
      </c>
      <c r="AY129" s="9">
        <f>LOOKUP($AO129,Data!$A$6:$A$1806,Data!$K$6:$K$1806)</f>
        <v>7575</v>
      </c>
      <c r="AZ129" s="16">
        <f t="shared" si="171"/>
        <v>88.800048828125</v>
      </c>
      <c r="BB129" s="5"/>
      <c r="BO129" s="77"/>
      <c r="BP129" s="5"/>
      <c r="BQ129" s="77"/>
      <c r="BR129" s="77"/>
      <c r="BS129" s="77"/>
      <c r="BT129" s="77"/>
      <c r="BU129" s="77"/>
      <c r="BV129" s="77"/>
      <c r="BW129" s="77"/>
      <c r="BX129" s="77"/>
      <c r="CA129" s="77"/>
    </row>
    <row r="130" spans="2:79">
      <c r="B130" s="5">
        <f t="shared" si="172"/>
        <v>40098.103506944346</v>
      </c>
      <c r="C130">
        <f>LOOKUP(B130,Data!$A$6:$A$1806,Data!B$6:B$1806)</f>
        <v>59.888999938964844</v>
      </c>
      <c r="D130" s="8">
        <f>LOOKUP(B130,Data!$A$6:$A$1806,Data!C$6:C$1806)</f>
        <v>3815.009765625</v>
      </c>
      <c r="H130" s="16">
        <f t="shared" si="169"/>
        <v>88.800048828125</v>
      </c>
      <c r="I130" s="8">
        <f t="shared" si="167"/>
        <v>90.259546268495697</v>
      </c>
      <c r="J130" s="8"/>
      <c r="K130" s="8"/>
      <c r="L130" s="8">
        <f t="shared" si="81"/>
        <v>0.59345668260887663</v>
      </c>
      <c r="M130" s="8">
        <f t="shared" si="82"/>
        <v>3793.7864810872638</v>
      </c>
      <c r="N130" s="8">
        <f>AVERAGE(D$79:D130)</f>
        <v>3788.8888596754809</v>
      </c>
      <c r="O130" s="8">
        <f>AVERAGE(M$79:M130)</f>
        <v>3777.7911067549944</v>
      </c>
      <c r="P130" s="8">
        <f t="shared" si="92"/>
        <v>3708.129079497226</v>
      </c>
      <c r="Q130" s="8">
        <f>AVERAGE(P$79:P130)</f>
        <v>3693.2926624319994</v>
      </c>
      <c r="R130">
        <f t="shared" si="85"/>
        <v>633</v>
      </c>
      <c r="S130" s="9"/>
      <c r="T130" s="8"/>
      <c r="U130" s="9"/>
      <c r="Y130">
        <v>0</v>
      </c>
      <c r="Z130">
        <f t="shared" si="168"/>
        <v>633</v>
      </c>
      <c r="AA130">
        <f t="shared" si="83"/>
        <v>-414.40257726165947</v>
      </c>
      <c r="AO130" s="5">
        <f t="shared" si="86"/>
        <v>40098.103506944346</v>
      </c>
      <c r="AP130" s="51">
        <f>LOOKUP($AO130,Data!$A$6:$A$1806,Data!$B$6:$B$1806)</f>
        <v>59.888999938964844</v>
      </c>
      <c r="AQ130" s="9">
        <f>LOOKUP($AO130,Data!$A$6:$A$1806,Data!$C$6:$C$1806)</f>
        <v>3815.009765625</v>
      </c>
      <c r="AR130" s="9">
        <f>LOOKUP($AO130,Data!$A$6:$A$1806,Data!$D$6:$D$1806)</f>
        <v>335</v>
      </c>
      <c r="AS130" s="9">
        <f>IF($AS$1="+",LOOKUP($AO130,Data!$A$6:$A$1806,Data!$E$6:$E$1806)*-1,LOOKUP($AO130,Data!$A$6:$A$1806,Data!$E$6:$E$1806))</f>
        <v>-217.37942504882812</v>
      </c>
      <c r="AT130" s="9">
        <f>LOOKUP($AO130,Data!$A$6:$A$1806,Data!$F$6:$F$1806)</f>
        <v>16</v>
      </c>
      <c r="AU130" s="9">
        <f>LOOKUP($AO130,Data!$A$6:$A$1806,Data!$G$6:$G$1806)</f>
        <v>170</v>
      </c>
      <c r="AV130" s="9">
        <f>LOOKUP($AO130,Data!$A$6:$A$1806,Data!$H$6:$H$1806)</f>
        <v>10</v>
      </c>
      <c r="AW130" s="9">
        <f>LOOKUP($AO130,Data!$A$6:$A$1806,Data!$I$6:$I$1806)</f>
        <v>0</v>
      </c>
      <c r="AX130" s="9">
        <f>LOOKUP($AO130,Data!$A$6:$A$1806,Data!$J$6:$J$1806)</f>
        <v>-103</v>
      </c>
      <c r="AY130" s="9">
        <f>LOOKUP($AO130,Data!$A$6:$A$1806,Data!$K$6:$K$1806)</f>
        <v>7575</v>
      </c>
      <c r="AZ130" s="16">
        <f t="shared" si="171"/>
        <v>88.800048828125</v>
      </c>
      <c r="BB130" s="5"/>
      <c r="BO130" s="77"/>
      <c r="BP130" s="5"/>
      <c r="BQ130" s="77"/>
      <c r="BR130" s="77"/>
      <c r="BS130" s="77"/>
      <c r="BT130" s="77"/>
      <c r="BU130" s="77"/>
      <c r="BV130" s="77"/>
      <c r="BW130" s="77"/>
      <c r="BX130" s="77"/>
      <c r="CA130" s="77"/>
    </row>
    <row r="131" spans="2:79">
      <c r="B131" s="5">
        <f t="shared" si="172"/>
        <v>40098.103530092492</v>
      </c>
      <c r="C131">
        <f>LOOKUP(B131,Data!$A$6:$A$1806,Data!B$6:B$1806)</f>
        <v>59.893001556396484</v>
      </c>
      <c r="D131" s="8">
        <f>LOOKUP(B131,Data!$A$6:$A$1806,Data!C$6:C$1806)</f>
        <v>3811.83837890625</v>
      </c>
      <c r="H131" s="16">
        <f t="shared" si="169"/>
        <v>85.5987548828125</v>
      </c>
      <c r="I131" s="8">
        <f t="shared" si="167"/>
        <v>88.628269283506583</v>
      </c>
      <c r="J131" s="8"/>
      <c r="K131" s="8"/>
      <c r="L131" s="8">
        <f t="shared" si="81"/>
        <v>0.59345668260887663</v>
      </c>
      <c r="M131" s="8">
        <f t="shared" si="82"/>
        <v>3792.7486607848837</v>
      </c>
      <c r="N131" s="8">
        <f>AVERAGE(D$79:D131)</f>
        <v>3789.3218694722877</v>
      </c>
      <c r="O131" s="8">
        <f>AVERAGE(M$79:M131)</f>
        <v>3778.0733247555586</v>
      </c>
      <c r="P131" s="8">
        <f t="shared" si="92"/>
        <v>3708.7225361798351</v>
      </c>
      <c r="Q131" s="8">
        <f>AVERAGE(P$79:P131)</f>
        <v>3693.5893907733043</v>
      </c>
      <c r="R131">
        <f t="shared" si="85"/>
        <v>633</v>
      </c>
      <c r="S131" s="9"/>
      <c r="T131" s="8"/>
      <c r="U131" s="9"/>
      <c r="Y131">
        <v>0</v>
      </c>
      <c r="Z131">
        <f t="shared" si="168"/>
        <v>633</v>
      </c>
      <c r="AA131">
        <f t="shared" si="83"/>
        <v>-425.55080205675307</v>
      </c>
      <c r="AO131" s="5">
        <f t="shared" si="86"/>
        <v>40098.103530092492</v>
      </c>
      <c r="AP131" s="51">
        <f>LOOKUP($AO131,Data!$A$6:$A$1806,Data!$B$6:$B$1806)</f>
        <v>59.893001556396484</v>
      </c>
      <c r="AQ131" s="9">
        <f>LOOKUP($AO131,Data!$A$6:$A$1806,Data!$C$6:$C$1806)</f>
        <v>3811.83837890625</v>
      </c>
      <c r="AR131" s="9">
        <f>LOOKUP($AO131,Data!$A$6:$A$1806,Data!$D$6:$D$1806)</f>
        <v>335</v>
      </c>
      <c r="AS131" s="9">
        <f>IF($AS$1="+",LOOKUP($AO131,Data!$A$6:$A$1806,Data!$E$6:$E$1806)*-1,LOOKUP($AO131,Data!$A$6:$A$1806,Data!$E$6:$E$1806))</f>
        <v>-217.37942504882812</v>
      </c>
      <c r="AT131" s="9">
        <f>LOOKUP($AO131,Data!$A$6:$A$1806,Data!$F$6:$F$1806)</f>
        <v>16</v>
      </c>
      <c r="AU131" s="9">
        <f>LOOKUP($AO131,Data!$A$6:$A$1806,Data!$G$6:$G$1806)</f>
        <v>170.5</v>
      </c>
      <c r="AV131" s="9">
        <f>LOOKUP($AO131,Data!$A$6:$A$1806,Data!$H$6:$H$1806)</f>
        <v>10</v>
      </c>
      <c r="AW131" s="9">
        <f>LOOKUP($AO131,Data!$A$6:$A$1806,Data!$I$6:$I$1806)</f>
        <v>0</v>
      </c>
      <c r="AX131" s="9">
        <f>LOOKUP($AO131,Data!$A$6:$A$1806,Data!$J$6:$J$1806)</f>
        <v>-103</v>
      </c>
      <c r="AY131" s="9">
        <f>LOOKUP($AO131,Data!$A$6:$A$1806,Data!$K$6:$K$1806)</f>
        <v>7573</v>
      </c>
      <c r="AZ131" s="16">
        <f t="shared" si="171"/>
        <v>85.5987548828125</v>
      </c>
      <c r="BB131" s="5"/>
      <c r="BO131" s="77"/>
      <c r="BP131" s="5"/>
      <c r="BQ131" s="77"/>
      <c r="BR131" s="77"/>
      <c r="BS131" s="77"/>
      <c r="BT131" s="77"/>
      <c r="BU131" s="77"/>
      <c r="BV131" s="77"/>
      <c r="BW131" s="77"/>
      <c r="BX131" s="77"/>
      <c r="CA131" s="77"/>
    </row>
    <row r="132" spans="2:79">
      <c r="B132" s="5">
        <f t="shared" si="172"/>
        <v>40098.103553240639</v>
      </c>
      <c r="C132">
        <f>LOOKUP(B132,Data!$A$6:$A$1806,Data!B$6:B$1806)</f>
        <v>59.902999877929688</v>
      </c>
      <c r="D132" s="8">
        <f>LOOKUP(B132,Data!$A$6:$A$1806,Data!C$6:C$1806)</f>
        <v>3809.65185546875</v>
      </c>
      <c r="H132" s="16">
        <f t="shared" si="169"/>
        <v>77.60009765625</v>
      </c>
      <c r="I132" s="8">
        <f t="shared" si="167"/>
        <v>84.768409213966777</v>
      </c>
      <c r="J132" s="8"/>
      <c r="K132" s="8"/>
      <c r="L132" s="8">
        <f t="shared" si="81"/>
        <v>0.59345668260887663</v>
      </c>
      <c r="M132" s="8">
        <f t="shared" si="82"/>
        <v>3789.4822573979527</v>
      </c>
      <c r="N132" s="8">
        <f>AVERAGE(D$79:D132)</f>
        <v>3789.6983506944443</v>
      </c>
      <c r="O132" s="8">
        <f>AVERAGE(M$79:M132)</f>
        <v>3778.2846012859732</v>
      </c>
      <c r="P132" s="8">
        <f t="shared" si="92"/>
        <v>3709.3159928624441</v>
      </c>
      <c r="Q132" s="8">
        <f>AVERAGE(P$79:P132)</f>
        <v>3693.8861191146088</v>
      </c>
      <c r="R132">
        <f t="shared" si="85"/>
        <v>633</v>
      </c>
      <c r="S132" s="9"/>
      <c r="T132" s="8"/>
      <c r="U132" s="9"/>
      <c r="Y132">
        <v>0</v>
      </c>
      <c r="Z132">
        <f t="shared" si="168"/>
        <v>633</v>
      </c>
      <c r="AA132">
        <f t="shared" si="83"/>
        <v>-456.2159653584439</v>
      </c>
      <c r="AO132" s="5">
        <f t="shared" si="86"/>
        <v>40098.103553240639</v>
      </c>
      <c r="AP132" s="51">
        <f>LOOKUP($AO132,Data!$A$6:$A$1806,Data!$B$6:$B$1806)</f>
        <v>59.902999877929688</v>
      </c>
      <c r="AQ132" s="9">
        <f>LOOKUP($AO132,Data!$A$6:$A$1806,Data!$C$6:$C$1806)</f>
        <v>3809.65185546875</v>
      </c>
      <c r="AR132" s="9">
        <f>LOOKUP($AO132,Data!$A$6:$A$1806,Data!$D$6:$D$1806)</f>
        <v>335</v>
      </c>
      <c r="AS132" s="9">
        <f>IF($AS$1="+",LOOKUP($AO132,Data!$A$6:$A$1806,Data!$E$6:$E$1806)*-1,LOOKUP($AO132,Data!$A$6:$A$1806,Data!$E$6:$E$1806))</f>
        <v>-214.83035278320312</v>
      </c>
      <c r="AT132" s="9">
        <f>LOOKUP($AO132,Data!$A$6:$A$1806,Data!$F$6:$F$1806)</f>
        <v>16</v>
      </c>
      <c r="AU132" s="9">
        <f>LOOKUP($AO132,Data!$A$6:$A$1806,Data!$G$6:$G$1806)</f>
        <v>171</v>
      </c>
      <c r="AV132" s="9">
        <f>LOOKUP($AO132,Data!$A$6:$A$1806,Data!$H$6:$H$1806)</f>
        <v>10</v>
      </c>
      <c r="AW132" s="9">
        <f>LOOKUP($AO132,Data!$A$6:$A$1806,Data!$I$6:$I$1806)</f>
        <v>0</v>
      </c>
      <c r="AX132" s="9">
        <f>LOOKUP($AO132,Data!$A$6:$A$1806,Data!$J$6:$J$1806)</f>
        <v>-103</v>
      </c>
      <c r="AY132" s="9">
        <f>LOOKUP($AO132,Data!$A$6:$A$1806,Data!$K$6:$K$1806)</f>
        <v>7571</v>
      </c>
      <c r="AZ132" s="16">
        <f t="shared" si="171"/>
        <v>77.60009765625</v>
      </c>
      <c r="BB132" s="5"/>
      <c r="BO132" s="77"/>
      <c r="BP132" s="5"/>
      <c r="BQ132" s="77"/>
      <c r="BR132" s="77"/>
      <c r="BS132" s="77"/>
      <c r="BT132" s="77"/>
      <c r="BU132" s="77"/>
      <c r="BV132" s="77"/>
      <c r="BW132" s="77"/>
      <c r="BX132" s="77"/>
      <c r="CA132" s="77"/>
    </row>
    <row r="133" spans="2:79">
      <c r="B133" s="5">
        <f t="shared" si="172"/>
        <v>40098.103576388785</v>
      </c>
      <c r="C133">
        <f>LOOKUP(B133,Data!$A$6:$A$1806,Data!B$6:B$1806)</f>
        <v>59.902999877929688</v>
      </c>
      <c r="D133" s="8">
        <f>LOOKUP(B133,Data!$A$6:$A$1806,Data!C$6:C$1806)</f>
        <v>3809.65185546875</v>
      </c>
      <c r="H133" s="16">
        <f t="shared" si="169"/>
        <v>77.60009765625</v>
      </c>
      <c r="I133" s="8">
        <f t="shared" si="167"/>
        <v>82.259500168765896</v>
      </c>
      <c r="J133" s="8"/>
      <c r="K133" s="8"/>
      <c r="L133" s="8">
        <f t="shared" si="81"/>
        <v>0.59345668260887663</v>
      </c>
      <c r="M133" s="8">
        <f t="shared" si="82"/>
        <v>3787.5668050353606</v>
      </c>
      <c r="N133" s="8">
        <f>AVERAGE(D$79:D133)</f>
        <v>3790.0611416903407</v>
      </c>
      <c r="O133" s="8">
        <f>AVERAGE(M$79:M133)</f>
        <v>3778.4533686268715</v>
      </c>
      <c r="P133" s="8">
        <f t="shared" si="92"/>
        <v>3709.9094495450531</v>
      </c>
      <c r="Q133" s="8">
        <f>AVERAGE(P$79:P133)</f>
        <v>3694.1828474559134</v>
      </c>
      <c r="R133">
        <f t="shared" si="85"/>
        <v>633</v>
      </c>
      <c r="S133" s="9"/>
      <c r="T133" s="8"/>
      <c r="U133" s="9"/>
      <c r="Y133">
        <v>0</v>
      </c>
      <c r="Z133">
        <f t="shared" si="168"/>
        <v>633</v>
      </c>
      <c r="AA133">
        <f t="shared" si="83"/>
        <v>-456.2159653584439</v>
      </c>
      <c r="AO133" s="5">
        <f t="shared" si="86"/>
        <v>40098.103576388785</v>
      </c>
      <c r="AP133" s="51">
        <f>LOOKUP($AO133,Data!$A$6:$A$1806,Data!$B$6:$B$1806)</f>
        <v>59.902999877929688</v>
      </c>
      <c r="AQ133" s="9">
        <f>LOOKUP($AO133,Data!$A$6:$A$1806,Data!$C$6:$C$1806)</f>
        <v>3809.65185546875</v>
      </c>
      <c r="AR133" s="9">
        <f>LOOKUP($AO133,Data!$A$6:$A$1806,Data!$D$6:$D$1806)</f>
        <v>335</v>
      </c>
      <c r="AS133" s="9">
        <f>IF($AS$1="+",LOOKUP($AO133,Data!$A$6:$A$1806,Data!$E$6:$E$1806)*-1,LOOKUP($AO133,Data!$A$6:$A$1806,Data!$E$6:$E$1806))</f>
        <v>-214.83035278320312</v>
      </c>
      <c r="AT133" s="9">
        <f>LOOKUP($AO133,Data!$A$6:$A$1806,Data!$F$6:$F$1806)</f>
        <v>16</v>
      </c>
      <c r="AU133" s="9">
        <f>LOOKUP($AO133,Data!$A$6:$A$1806,Data!$G$6:$G$1806)</f>
        <v>171</v>
      </c>
      <c r="AV133" s="9">
        <f>LOOKUP($AO133,Data!$A$6:$A$1806,Data!$H$6:$H$1806)</f>
        <v>10</v>
      </c>
      <c r="AW133" s="9">
        <f>LOOKUP($AO133,Data!$A$6:$A$1806,Data!$I$6:$I$1806)</f>
        <v>0</v>
      </c>
      <c r="AX133" s="9">
        <f>LOOKUP($AO133,Data!$A$6:$A$1806,Data!$J$6:$J$1806)</f>
        <v>-103</v>
      </c>
      <c r="AY133" s="9">
        <f>LOOKUP($AO133,Data!$A$6:$A$1806,Data!$K$6:$K$1806)</f>
        <v>7571</v>
      </c>
      <c r="AZ133" s="16">
        <f t="shared" si="171"/>
        <v>77.60009765625</v>
      </c>
      <c r="BB133" s="5"/>
      <c r="BO133" s="77"/>
      <c r="BP133" s="5"/>
      <c r="BQ133" s="77"/>
      <c r="BR133" s="77"/>
      <c r="BS133" s="77"/>
      <c r="BT133" s="77"/>
      <c r="BU133" s="77"/>
      <c r="BV133" s="77"/>
      <c r="BW133" s="77"/>
      <c r="BX133" s="77"/>
      <c r="CA133" s="77"/>
    </row>
    <row r="134" spans="2:79">
      <c r="B134" s="5">
        <f t="shared" si="172"/>
        <v>40098.103599536931</v>
      </c>
      <c r="C134">
        <f>LOOKUP(B134,Data!$A$6:$A$1806,Data!B$6:B$1806)</f>
        <v>59.902000427246094</v>
      </c>
      <c r="D134" s="8">
        <f>LOOKUP(B134,Data!$A$6:$A$1806,Data!C$6:C$1806)</f>
        <v>3805.59326171875</v>
      </c>
      <c r="H134" s="16">
        <f t="shared" si="169"/>
        <v>78.399658203125</v>
      </c>
      <c r="I134" s="8">
        <f t="shared" si="167"/>
        <v>80.908555480791591</v>
      </c>
      <c r="J134" s="8"/>
      <c r="K134" s="8"/>
      <c r="L134" s="8">
        <f t="shared" si="81"/>
        <v>0.59345668260887663</v>
      </c>
      <c r="M134" s="8">
        <f t="shared" si="82"/>
        <v>3786.8093170299953</v>
      </c>
      <c r="N134" s="8">
        <f>AVERAGE(D$79:D134)</f>
        <v>3790.3385009765625</v>
      </c>
      <c r="O134" s="8">
        <f>AVERAGE(M$79:M134)</f>
        <v>3778.6025819912129</v>
      </c>
      <c r="P134" s="8">
        <f t="shared" si="92"/>
        <v>3710.5029062276622</v>
      </c>
      <c r="Q134" s="8">
        <f>AVERAGE(P$79:P134)</f>
        <v>3694.4795757972179</v>
      </c>
      <c r="R134">
        <f t="shared" si="85"/>
        <v>633</v>
      </c>
      <c r="S134" s="9"/>
      <c r="T134" s="8"/>
      <c r="U134" s="9"/>
      <c r="Y134">
        <v>0</v>
      </c>
      <c r="Z134">
        <f t="shared" si="168"/>
        <v>633</v>
      </c>
      <c r="AA134">
        <f t="shared" si="83"/>
        <v>-452.95323260860664</v>
      </c>
      <c r="AO134" s="5">
        <f t="shared" si="86"/>
        <v>40098.103599536931</v>
      </c>
      <c r="AP134" s="51">
        <f>LOOKUP($AO134,Data!$A$6:$A$1806,Data!$B$6:$B$1806)</f>
        <v>59.902000427246094</v>
      </c>
      <c r="AQ134" s="9">
        <f>LOOKUP($AO134,Data!$A$6:$A$1806,Data!$C$6:$C$1806)</f>
        <v>3805.59326171875</v>
      </c>
      <c r="AR134" s="9">
        <f>LOOKUP($AO134,Data!$A$6:$A$1806,Data!$D$6:$D$1806)</f>
        <v>335</v>
      </c>
      <c r="AS134" s="9">
        <f>IF($AS$1="+",LOOKUP($AO134,Data!$A$6:$A$1806,Data!$E$6:$E$1806)*-1,LOOKUP($AO134,Data!$A$6:$A$1806,Data!$E$6:$E$1806))</f>
        <v>-214.83035278320312</v>
      </c>
      <c r="AT134" s="9">
        <f>LOOKUP($AO134,Data!$A$6:$A$1806,Data!$F$6:$F$1806)</f>
        <v>16</v>
      </c>
      <c r="AU134" s="9">
        <f>LOOKUP($AO134,Data!$A$6:$A$1806,Data!$G$6:$G$1806)</f>
        <v>171.5</v>
      </c>
      <c r="AV134" s="9">
        <f>LOOKUP($AO134,Data!$A$6:$A$1806,Data!$H$6:$H$1806)</f>
        <v>10</v>
      </c>
      <c r="AW134" s="9">
        <f>LOOKUP($AO134,Data!$A$6:$A$1806,Data!$I$6:$I$1806)</f>
        <v>0</v>
      </c>
      <c r="AX134" s="9">
        <f>LOOKUP($AO134,Data!$A$6:$A$1806,Data!$J$6:$J$1806)</f>
        <v>-103</v>
      </c>
      <c r="AY134" s="9">
        <f>LOOKUP($AO134,Data!$A$6:$A$1806,Data!$K$6:$K$1806)</f>
        <v>7573</v>
      </c>
      <c r="AZ134" s="16">
        <f t="shared" si="171"/>
        <v>78.399658203125</v>
      </c>
      <c r="BB134" s="5"/>
      <c r="BO134" s="77"/>
      <c r="BP134" s="5"/>
      <c r="BQ134" s="77"/>
      <c r="BR134" s="77"/>
      <c r="BS134" s="77"/>
      <c r="BT134" s="77"/>
      <c r="BU134" s="77"/>
      <c r="BV134" s="77"/>
      <c r="BW134" s="77"/>
      <c r="BX134" s="77"/>
      <c r="CA134" s="77"/>
    </row>
    <row r="135" spans="2:79">
      <c r="B135" s="5">
        <f t="shared" si="172"/>
        <v>40098.103622685077</v>
      </c>
      <c r="C135">
        <f>LOOKUP(B135,Data!$A$6:$A$1806,Data!B$6:B$1806)</f>
        <v>59.903999328613281</v>
      </c>
      <c r="D135" s="8">
        <f>LOOKUP(B135,Data!$A$6:$A$1806,Data!C$6:C$1806)</f>
        <v>3804.1884765625</v>
      </c>
      <c r="H135" s="16">
        <f t="shared" si="169"/>
        <v>76.800537109375</v>
      </c>
      <c r="I135" s="8">
        <f t="shared" si="167"/>
        <v>79.470749050795789</v>
      </c>
      <c r="J135" s="8"/>
      <c r="K135" s="8"/>
      <c r="L135" s="8">
        <f t="shared" si="81"/>
        <v>0.59345668260887663</v>
      </c>
      <c r="M135" s="8">
        <f t="shared" si="82"/>
        <v>3785.9649672826085</v>
      </c>
      <c r="N135" s="8">
        <f>AVERAGE(D$79:D135)</f>
        <v>3790.581483004386</v>
      </c>
      <c r="O135" s="8">
        <f>AVERAGE(M$79:M135)</f>
        <v>3778.7317466454479</v>
      </c>
      <c r="P135" s="8">
        <f t="shared" si="92"/>
        <v>3711.0963629102712</v>
      </c>
      <c r="Q135" s="8">
        <f>AVERAGE(P$79:P135)</f>
        <v>3694.7763041385224</v>
      </c>
      <c r="R135">
        <f t="shared" si="85"/>
        <v>633</v>
      </c>
      <c r="S135" s="9"/>
      <c r="T135" s="8"/>
      <c r="U135" s="9"/>
      <c r="Y135">
        <v>0</v>
      </c>
      <c r="Z135">
        <f t="shared" si="168"/>
        <v>633</v>
      </c>
      <c r="AA135">
        <f t="shared" si="83"/>
        <v>-459.52604367150826</v>
      </c>
      <c r="AO135" s="5">
        <f t="shared" si="86"/>
        <v>40098.103622685077</v>
      </c>
      <c r="AP135" s="51">
        <f>LOOKUP($AO135,Data!$A$6:$A$1806,Data!$B$6:$B$1806)</f>
        <v>59.903999328613281</v>
      </c>
      <c r="AQ135" s="9">
        <f>LOOKUP($AO135,Data!$A$6:$A$1806,Data!$C$6:$C$1806)</f>
        <v>3804.1884765625</v>
      </c>
      <c r="AR135" s="9">
        <f>LOOKUP($AO135,Data!$A$6:$A$1806,Data!$D$6:$D$1806)</f>
        <v>335</v>
      </c>
      <c r="AS135" s="9">
        <f>IF($AS$1="+",LOOKUP($AO135,Data!$A$6:$A$1806,Data!$E$6:$E$1806)*-1,LOOKUP($AO135,Data!$A$6:$A$1806,Data!$E$6:$E$1806))</f>
        <v>-214.83035278320312</v>
      </c>
      <c r="AT135" s="9">
        <f>LOOKUP($AO135,Data!$A$6:$A$1806,Data!$F$6:$F$1806)</f>
        <v>16</v>
      </c>
      <c r="AU135" s="9">
        <f>LOOKUP($AO135,Data!$A$6:$A$1806,Data!$G$6:$G$1806)</f>
        <v>172</v>
      </c>
      <c r="AV135" s="9">
        <f>LOOKUP($AO135,Data!$A$6:$A$1806,Data!$H$6:$H$1806)</f>
        <v>10</v>
      </c>
      <c r="AW135" s="9">
        <f>LOOKUP($AO135,Data!$A$6:$A$1806,Data!$I$6:$I$1806)</f>
        <v>0</v>
      </c>
      <c r="AX135" s="9">
        <f>LOOKUP($AO135,Data!$A$6:$A$1806,Data!$J$6:$J$1806)</f>
        <v>-103</v>
      </c>
      <c r="AY135" s="9">
        <f>LOOKUP($AO135,Data!$A$6:$A$1806,Data!$K$6:$K$1806)</f>
        <v>7575</v>
      </c>
      <c r="AZ135" s="16">
        <f t="shared" si="171"/>
        <v>76.800537109375</v>
      </c>
      <c r="BB135" s="5"/>
      <c r="BO135" s="77"/>
      <c r="BP135" s="5"/>
      <c r="BQ135" s="77"/>
      <c r="BR135" s="77"/>
      <c r="BS135" s="77"/>
      <c r="BT135" s="77"/>
      <c r="BU135" s="77"/>
      <c r="BV135" s="77"/>
      <c r="BW135" s="77"/>
      <c r="BX135" s="77"/>
      <c r="CA135" s="77"/>
    </row>
    <row r="136" spans="2:79">
      <c r="B136" s="5">
        <f t="shared" si="172"/>
        <v>40098.103645833224</v>
      </c>
      <c r="C136">
        <f>LOOKUP(B136,Data!$A$6:$A$1806,Data!B$6:B$1806)</f>
        <v>59.903999328613281</v>
      </c>
      <c r="D136" s="8">
        <f>LOOKUP(B136,Data!$A$6:$A$1806,Data!C$6:C$1806)</f>
        <v>3804.1884765625</v>
      </c>
      <c r="H136" s="16">
        <f t="shared" si="169"/>
        <v>76.800537109375</v>
      </c>
      <c r="I136" s="8">
        <f t="shared" si="167"/>
        <v>78.536174871298513</v>
      </c>
      <c r="J136" s="8"/>
      <c r="K136" s="8"/>
      <c r="L136" s="8">
        <f t="shared" si="81"/>
        <v>0.59345668260887663</v>
      </c>
      <c r="M136" s="8">
        <f t="shared" si="82"/>
        <v>3785.6238497857203</v>
      </c>
      <c r="N136" s="8">
        <f>AVERAGE(D$79:D136)</f>
        <v>3790.8160863415947</v>
      </c>
      <c r="O136" s="8">
        <f>AVERAGE(M$79:M136)</f>
        <v>3778.8505760099351</v>
      </c>
      <c r="P136" s="8">
        <f t="shared" si="92"/>
        <v>3711.6898195928802</v>
      </c>
      <c r="Q136" s="8">
        <f>AVERAGE(P$79:P136)</f>
        <v>3695.0730324798265</v>
      </c>
      <c r="R136">
        <f t="shared" si="85"/>
        <v>633</v>
      </c>
      <c r="S136" s="9"/>
      <c r="T136" s="8"/>
      <c r="U136" s="9"/>
      <c r="Y136">
        <v>0</v>
      </c>
      <c r="Z136">
        <f t="shared" si="168"/>
        <v>633</v>
      </c>
      <c r="AA136">
        <f t="shared" si="83"/>
        <v>-459.52604367150826</v>
      </c>
      <c r="AO136" s="5">
        <f t="shared" si="86"/>
        <v>40098.103645833224</v>
      </c>
      <c r="AP136" s="51">
        <f>LOOKUP($AO136,Data!$A$6:$A$1806,Data!$B$6:$B$1806)</f>
        <v>59.903999328613281</v>
      </c>
      <c r="AQ136" s="9">
        <f>LOOKUP($AO136,Data!$A$6:$A$1806,Data!$C$6:$C$1806)</f>
        <v>3804.1884765625</v>
      </c>
      <c r="AR136" s="9">
        <f>LOOKUP($AO136,Data!$A$6:$A$1806,Data!$D$6:$D$1806)</f>
        <v>335</v>
      </c>
      <c r="AS136" s="9">
        <f>IF($AS$1="+",LOOKUP($AO136,Data!$A$6:$A$1806,Data!$E$6:$E$1806)*-1,LOOKUP($AO136,Data!$A$6:$A$1806,Data!$E$6:$E$1806))</f>
        <v>-214.83035278320312</v>
      </c>
      <c r="AT136" s="9">
        <f>LOOKUP($AO136,Data!$A$6:$A$1806,Data!$F$6:$F$1806)</f>
        <v>16</v>
      </c>
      <c r="AU136" s="9">
        <f>LOOKUP($AO136,Data!$A$6:$A$1806,Data!$G$6:$G$1806)</f>
        <v>172</v>
      </c>
      <c r="AV136" s="9">
        <f>LOOKUP($AO136,Data!$A$6:$A$1806,Data!$H$6:$H$1806)</f>
        <v>10</v>
      </c>
      <c r="AW136" s="9">
        <f>LOOKUP($AO136,Data!$A$6:$A$1806,Data!$I$6:$I$1806)</f>
        <v>0</v>
      </c>
      <c r="AX136" s="9">
        <f>LOOKUP($AO136,Data!$A$6:$A$1806,Data!$J$6:$J$1806)</f>
        <v>-103</v>
      </c>
      <c r="AY136" s="9">
        <f>LOOKUP($AO136,Data!$A$6:$A$1806,Data!$K$6:$K$1806)</f>
        <v>7575</v>
      </c>
      <c r="AZ136" s="16">
        <f t="shared" si="171"/>
        <v>76.800537109375</v>
      </c>
      <c r="BB136" s="5"/>
      <c r="BO136" s="77"/>
      <c r="BP136" s="5"/>
      <c r="BQ136" s="77"/>
      <c r="BR136" s="77"/>
      <c r="BS136" s="77"/>
      <c r="BT136" s="77"/>
      <c r="BU136" s="77"/>
      <c r="BV136" s="77"/>
      <c r="BW136" s="77"/>
      <c r="BX136" s="77"/>
      <c r="CA136" s="77"/>
    </row>
    <row r="137" spans="2:79">
      <c r="B137" s="5">
        <f t="shared" si="172"/>
        <v>40098.10366898137</v>
      </c>
      <c r="C137">
        <f>LOOKUP(B137,Data!$A$6:$A$1806,Data!B$6:B$1806)</f>
        <v>59.907001495361328</v>
      </c>
      <c r="D137" s="8">
        <f>LOOKUP(B137,Data!$A$6:$A$1806,Data!C$6:C$1806)</f>
        <v>3793.97509765625</v>
      </c>
      <c r="H137" s="16">
        <f t="shared" si="169"/>
        <v>74.3988037109375</v>
      </c>
      <c r="I137" s="8">
        <f t="shared" si="167"/>
        <v>77.088094965172161</v>
      </c>
      <c r="J137" s="8"/>
      <c r="K137" s="8"/>
      <c r="L137" s="8">
        <f t="shared" si="81"/>
        <v>0.59345668260887663</v>
      </c>
      <c r="M137" s="8">
        <f t="shared" si="82"/>
        <v>3784.7692265622031</v>
      </c>
      <c r="N137" s="8">
        <f>AVERAGE(D$79:D137)</f>
        <v>3790.86962890625</v>
      </c>
      <c r="O137" s="8">
        <f>AVERAGE(M$79:M137)</f>
        <v>3778.9508921209904</v>
      </c>
      <c r="P137" s="8">
        <f t="shared" si="92"/>
        <v>3712.2832762754892</v>
      </c>
      <c r="Q137" s="8">
        <f>AVERAGE(P$79:P137)</f>
        <v>3695.3697608211314</v>
      </c>
      <c r="R137">
        <f t="shared" si="85"/>
        <v>633</v>
      </c>
      <c r="S137" s="9"/>
      <c r="T137" s="8"/>
      <c r="U137" s="9"/>
      <c r="Y137">
        <v>0</v>
      </c>
      <c r="Z137">
        <f t="shared" si="168"/>
        <v>633</v>
      </c>
      <c r="AA137">
        <f t="shared" si="83"/>
        <v>-469.76418531572466</v>
      </c>
      <c r="AO137" s="5">
        <f t="shared" si="86"/>
        <v>40098.10366898137</v>
      </c>
      <c r="AP137" s="51">
        <f>LOOKUP($AO137,Data!$A$6:$A$1806,Data!$B$6:$B$1806)</f>
        <v>59.907001495361328</v>
      </c>
      <c r="AQ137" s="9">
        <f>LOOKUP($AO137,Data!$A$6:$A$1806,Data!$C$6:$C$1806)</f>
        <v>3793.97509765625</v>
      </c>
      <c r="AR137" s="9">
        <f>LOOKUP($AO137,Data!$A$6:$A$1806,Data!$D$6:$D$1806)</f>
        <v>335</v>
      </c>
      <c r="AS137" s="9">
        <f>IF($AS$1="+",LOOKUP($AO137,Data!$A$6:$A$1806,Data!$E$6:$E$1806)*-1,LOOKUP($AO137,Data!$A$6:$A$1806,Data!$E$6:$E$1806))</f>
        <v>-214.83035278320312</v>
      </c>
      <c r="AT137" s="9">
        <f>LOOKUP($AO137,Data!$A$6:$A$1806,Data!$F$6:$F$1806)</f>
        <v>16</v>
      </c>
      <c r="AU137" s="9">
        <f>LOOKUP($AO137,Data!$A$6:$A$1806,Data!$G$6:$G$1806)</f>
        <v>172.5</v>
      </c>
      <c r="AV137" s="9">
        <f>LOOKUP($AO137,Data!$A$6:$A$1806,Data!$H$6:$H$1806)</f>
        <v>10</v>
      </c>
      <c r="AW137" s="9">
        <f>LOOKUP($AO137,Data!$A$6:$A$1806,Data!$I$6:$I$1806)</f>
        <v>0</v>
      </c>
      <c r="AX137" s="9">
        <f>LOOKUP($AO137,Data!$A$6:$A$1806,Data!$J$6:$J$1806)</f>
        <v>-103</v>
      </c>
      <c r="AY137" s="9">
        <f>LOOKUP($AO137,Data!$A$6:$A$1806,Data!$K$6:$K$1806)</f>
        <v>7577</v>
      </c>
      <c r="AZ137" s="16">
        <f t="shared" si="171"/>
        <v>74.3988037109375</v>
      </c>
      <c r="BB137" s="5"/>
      <c r="BO137" s="77"/>
      <c r="BP137" s="5"/>
      <c r="BQ137" s="77"/>
      <c r="BR137" s="77"/>
      <c r="BS137" s="77"/>
      <c r="BT137" s="77"/>
      <c r="BU137" s="77"/>
      <c r="BV137" s="77"/>
      <c r="BW137" s="77"/>
      <c r="BX137" s="77"/>
      <c r="CA137" s="77"/>
    </row>
    <row r="138" spans="2:79">
      <c r="B138" s="5">
        <f t="shared" si="172"/>
        <v>40098.103692129516</v>
      </c>
      <c r="C138">
        <f>LOOKUP(B138,Data!$A$6:$A$1806,Data!B$6:B$1806)</f>
        <v>59.916000366210938</v>
      </c>
      <c r="D138" s="8">
        <f>LOOKUP(B138,Data!$A$6:$A$1806,Data!C$6:C$1806)</f>
        <v>3792.16943359375</v>
      </c>
      <c r="H138" s="16">
        <f t="shared" si="169"/>
        <v>67.19970703125</v>
      </c>
      <c r="I138" s="8">
        <f t="shared" si="167"/>
        <v>73.627159188299402</v>
      </c>
      <c r="J138" s="8"/>
      <c r="K138" s="8"/>
      <c r="L138" s="8">
        <f t="shared" si="81"/>
        <v>0.59345668260887663</v>
      </c>
      <c r="M138" s="8">
        <f t="shared" si="82"/>
        <v>3781.9017474679395</v>
      </c>
      <c r="N138" s="8">
        <f>AVERAGE(D$79:D138)</f>
        <v>3790.8912923177081</v>
      </c>
      <c r="O138" s="8">
        <f>AVERAGE(M$79:M138)</f>
        <v>3779.0000730434394</v>
      </c>
      <c r="P138" s="8">
        <f t="shared" si="92"/>
        <v>3712.8767329580983</v>
      </c>
      <c r="Q138" s="8">
        <f>AVERAGE(P$79:P138)</f>
        <v>3695.6664891624359</v>
      </c>
      <c r="R138">
        <f t="shared" si="85"/>
        <v>633</v>
      </c>
      <c r="S138" s="9"/>
      <c r="T138" s="8"/>
      <c r="U138" s="9"/>
      <c r="Y138">
        <v>0</v>
      </c>
      <c r="Z138">
        <f t="shared" si="168"/>
        <v>633</v>
      </c>
      <c r="AA138">
        <f t="shared" si="83"/>
        <v>-503.38137086866175</v>
      </c>
      <c r="AO138" s="5">
        <f t="shared" si="86"/>
        <v>40098.103692129516</v>
      </c>
      <c r="AP138" s="51">
        <f>LOOKUP($AO138,Data!$A$6:$A$1806,Data!$B$6:$B$1806)</f>
        <v>59.916000366210938</v>
      </c>
      <c r="AQ138" s="9">
        <f>LOOKUP($AO138,Data!$A$6:$A$1806,Data!$C$6:$C$1806)</f>
        <v>3792.16943359375</v>
      </c>
      <c r="AR138" s="9">
        <f>LOOKUP($AO138,Data!$A$6:$A$1806,Data!$D$6:$D$1806)</f>
        <v>335</v>
      </c>
      <c r="AS138" s="9">
        <f>IF($AS$1="+",LOOKUP($AO138,Data!$A$6:$A$1806,Data!$E$6:$E$1806)*-1,LOOKUP($AO138,Data!$A$6:$A$1806,Data!$E$6:$E$1806))</f>
        <v>-214.83035278320312</v>
      </c>
      <c r="AT138" s="9">
        <f>LOOKUP($AO138,Data!$A$6:$A$1806,Data!$F$6:$F$1806)</f>
        <v>16</v>
      </c>
      <c r="AU138" s="9">
        <f>LOOKUP($AO138,Data!$A$6:$A$1806,Data!$G$6:$G$1806)</f>
        <v>173</v>
      </c>
      <c r="AV138" s="9">
        <f>LOOKUP($AO138,Data!$A$6:$A$1806,Data!$H$6:$H$1806)</f>
        <v>10</v>
      </c>
      <c r="AW138" s="9">
        <f>LOOKUP($AO138,Data!$A$6:$A$1806,Data!$I$6:$I$1806)</f>
        <v>0</v>
      </c>
      <c r="AX138" s="9">
        <f>LOOKUP($AO138,Data!$A$6:$A$1806,Data!$J$6:$J$1806)</f>
        <v>-103</v>
      </c>
      <c r="AY138" s="9">
        <f>LOOKUP($AO138,Data!$A$6:$A$1806,Data!$K$6:$K$1806)</f>
        <v>7577</v>
      </c>
      <c r="AZ138" s="16">
        <f t="shared" si="171"/>
        <v>67.19970703125</v>
      </c>
      <c r="BB138" s="5"/>
      <c r="BO138" s="77"/>
      <c r="BP138" s="5"/>
      <c r="BQ138" s="77"/>
      <c r="BR138" s="77"/>
      <c r="BS138" s="77"/>
      <c r="BT138" s="77"/>
      <c r="BU138" s="77"/>
      <c r="BV138" s="77"/>
      <c r="BW138" s="77"/>
      <c r="BX138" s="77"/>
      <c r="CA138" s="77"/>
    </row>
    <row r="139" spans="2:79">
      <c r="B139" s="5">
        <f t="shared" si="172"/>
        <v>40098.103715277663</v>
      </c>
      <c r="C139">
        <f>LOOKUP(B139,Data!$A$6:$A$1806,Data!B$6:B$1806)</f>
        <v>59.916000366210938</v>
      </c>
      <c r="D139" s="8">
        <f>LOOKUP(B139,Data!$A$6:$A$1806,Data!C$6:C$1806)</f>
        <v>3792.16943359375</v>
      </c>
      <c r="H139" s="16">
        <f t="shared" si="169"/>
        <v>67.19970703125</v>
      </c>
      <c r="I139" s="8">
        <f t="shared" si="167"/>
        <v>71.377550933332117</v>
      </c>
      <c r="J139" s="8"/>
      <c r="K139" s="8"/>
      <c r="L139" s="8">
        <f t="shared" si="81"/>
        <v>0.59345668260887663</v>
      </c>
      <c r="M139" s="8">
        <f t="shared" si="82"/>
        <v>3780.2455958955811</v>
      </c>
      <c r="N139" s="8">
        <f>AVERAGE(D$79:D139)</f>
        <v>3790.9122454533813</v>
      </c>
      <c r="O139" s="8">
        <f>AVERAGE(M$79:M139)</f>
        <v>3779.0204914508513</v>
      </c>
      <c r="P139" s="8">
        <f t="shared" si="92"/>
        <v>3713.4701896407073</v>
      </c>
      <c r="Q139" s="8">
        <f>AVERAGE(P$79:P139)</f>
        <v>3695.9632175037405</v>
      </c>
      <c r="R139">
        <f t="shared" si="85"/>
        <v>633</v>
      </c>
      <c r="S139" s="9"/>
      <c r="T139" s="8"/>
      <c r="U139" s="9"/>
      <c r="Y139">
        <v>0</v>
      </c>
      <c r="Z139">
        <f t="shared" si="168"/>
        <v>633</v>
      </c>
      <c r="AA139">
        <f t="shared" si="83"/>
        <v>-503.38137086866175</v>
      </c>
      <c r="AO139" s="5">
        <f t="shared" si="86"/>
        <v>40098.103715277663</v>
      </c>
      <c r="AP139" s="51">
        <f>LOOKUP($AO139,Data!$A$6:$A$1806,Data!$B$6:$B$1806)</f>
        <v>59.916000366210938</v>
      </c>
      <c r="AQ139" s="9">
        <f>LOOKUP($AO139,Data!$A$6:$A$1806,Data!$C$6:$C$1806)</f>
        <v>3792.16943359375</v>
      </c>
      <c r="AR139" s="9">
        <f>LOOKUP($AO139,Data!$A$6:$A$1806,Data!$D$6:$D$1806)</f>
        <v>335</v>
      </c>
      <c r="AS139" s="9">
        <f>IF($AS$1="+",LOOKUP($AO139,Data!$A$6:$A$1806,Data!$E$6:$E$1806)*-1,LOOKUP($AO139,Data!$A$6:$A$1806,Data!$E$6:$E$1806))</f>
        <v>-214.83035278320312</v>
      </c>
      <c r="AT139" s="9">
        <f>LOOKUP($AO139,Data!$A$6:$A$1806,Data!$F$6:$F$1806)</f>
        <v>16</v>
      </c>
      <c r="AU139" s="9">
        <f>LOOKUP($AO139,Data!$A$6:$A$1806,Data!$G$6:$G$1806)</f>
        <v>173</v>
      </c>
      <c r="AV139" s="9">
        <f>LOOKUP($AO139,Data!$A$6:$A$1806,Data!$H$6:$H$1806)</f>
        <v>10</v>
      </c>
      <c r="AW139" s="9">
        <f>LOOKUP($AO139,Data!$A$6:$A$1806,Data!$I$6:$I$1806)</f>
        <v>0</v>
      </c>
      <c r="AX139" s="9">
        <f>LOOKUP($AO139,Data!$A$6:$A$1806,Data!$J$6:$J$1806)</f>
        <v>-103</v>
      </c>
      <c r="AY139" s="9">
        <f>LOOKUP($AO139,Data!$A$6:$A$1806,Data!$K$6:$K$1806)</f>
        <v>7577</v>
      </c>
      <c r="AZ139" s="16">
        <f t="shared" si="171"/>
        <v>67.19970703125</v>
      </c>
      <c r="BB139" s="5"/>
      <c r="BO139" s="77"/>
      <c r="BP139" s="5"/>
      <c r="BQ139" s="77"/>
      <c r="BR139" s="77"/>
      <c r="BS139" s="77"/>
      <c r="BT139" s="77"/>
      <c r="BU139" s="77"/>
      <c r="BV139" s="77"/>
      <c r="BW139" s="77"/>
      <c r="BX139" s="77"/>
      <c r="CA139" s="77"/>
    </row>
    <row r="140" spans="2:79">
      <c r="B140" s="5">
        <f t="shared" si="172"/>
        <v>40098.103738425809</v>
      </c>
      <c r="C140">
        <f>LOOKUP(B140,Data!$A$6:$A$1806,Data!B$6:B$1806)</f>
        <v>59.916000366210938</v>
      </c>
      <c r="D140" s="8">
        <f>LOOKUP(B140,Data!$A$6:$A$1806,Data!C$6:C$1806)</f>
        <v>3789.53369140625</v>
      </c>
      <c r="H140" s="16">
        <f t="shared" si="169"/>
        <v>67.19970703125</v>
      </c>
      <c r="I140" s="8">
        <f t="shared" si="167"/>
        <v>69.915305567603383</v>
      </c>
      <c r="J140" s="8"/>
      <c r="K140" s="8"/>
      <c r="L140" s="8">
        <f t="shared" si="81"/>
        <v>0.59345668260887663</v>
      </c>
      <c r="M140" s="8">
        <f t="shared" si="82"/>
        <v>3779.3768072124612</v>
      </c>
      <c r="N140" s="8">
        <f>AVERAGE(D$79:D140)</f>
        <v>3790.8900107106856</v>
      </c>
      <c r="O140" s="8">
        <f>AVERAGE(M$79:M140)</f>
        <v>3779.0262384792641</v>
      </c>
      <c r="P140" s="8">
        <f t="shared" si="92"/>
        <v>3714.0636463233163</v>
      </c>
      <c r="Q140" s="8">
        <f>AVERAGE(P$79:P140)</f>
        <v>3696.259945845045</v>
      </c>
      <c r="R140">
        <f t="shared" si="85"/>
        <v>633</v>
      </c>
      <c r="S140" s="9"/>
      <c r="T140" s="8"/>
      <c r="U140" s="9"/>
      <c r="Y140">
        <v>0</v>
      </c>
      <c r="Z140">
        <f t="shared" si="168"/>
        <v>633</v>
      </c>
      <c r="AA140">
        <f t="shared" si="83"/>
        <v>-503.38137086866175</v>
      </c>
      <c r="AO140" s="5">
        <f t="shared" si="86"/>
        <v>40098.103738425809</v>
      </c>
      <c r="AP140" s="51">
        <f>LOOKUP($AO140,Data!$A$6:$A$1806,Data!$B$6:$B$1806)</f>
        <v>59.916000366210938</v>
      </c>
      <c r="AQ140" s="9">
        <f>LOOKUP($AO140,Data!$A$6:$A$1806,Data!$C$6:$C$1806)</f>
        <v>3789.53369140625</v>
      </c>
      <c r="AR140" s="9">
        <f>LOOKUP($AO140,Data!$A$6:$A$1806,Data!$D$6:$D$1806)</f>
        <v>335</v>
      </c>
      <c r="AS140" s="9">
        <f>IF($AS$1="+",LOOKUP($AO140,Data!$A$6:$A$1806,Data!$E$6:$E$1806)*-1,LOOKUP($AO140,Data!$A$6:$A$1806,Data!$E$6:$E$1806))</f>
        <v>-227.65591430664062</v>
      </c>
      <c r="AT140" s="9">
        <f>LOOKUP($AO140,Data!$A$6:$A$1806,Data!$F$6:$F$1806)</f>
        <v>16</v>
      </c>
      <c r="AU140" s="9">
        <f>LOOKUP($AO140,Data!$A$6:$A$1806,Data!$G$6:$G$1806)</f>
        <v>173.5</v>
      </c>
      <c r="AV140" s="9">
        <f>LOOKUP($AO140,Data!$A$6:$A$1806,Data!$H$6:$H$1806)</f>
        <v>10</v>
      </c>
      <c r="AW140" s="9">
        <f>LOOKUP($AO140,Data!$A$6:$A$1806,Data!$I$6:$I$1806)</f>
        <v>0</v>
      </c>
      <c r="AX140" s="9">
        <f>LOOKUP($AO140,Data!$A$6:$A$1806,Data!$J$6:$J$1806)</f>
        <v>-103</v>
      </c>
      <c r="AY140" s="9">
        <f>LOOKUP($AO140,Data!$A$6:$A$1806,Data!$K$6:$K$1806)</f>
        <v>7578</v>
      </c>
      <c r="AZ140" s="16">
        <f t="shared" si="171"/>
        <v>67.19970703125</v>
      </c>
      <c r="BB140" s="5"/>
      <c r="BO140" s="77"/>
      <c r="BP140" s="5"/>
      <c r="BQ140" s="77"/>
      <c r="BR140" s="77"/>
      <c r="BS140" s="77"/>
      <c r="BT140" s="77"/>
      <c r="BU140" s="77"/>
      <c r="BV140" s="77"/>
      <c r="BW140" s="77"/>
      <c r="BX140" s="77"/>
      <c r="CA140" s="77"/>
    </row>
    <row r="141" spans="2:79">
      <c r="B141" s="5">
        <f t="shared" si="172"/>
        <v>40098.103761573955</v>
      </c>
      <c r="C141">
        <f>LOOKUP(B141,Data!$A$6:$A$1806,Data!B$6:B$1806)</f>
        <v>59.917999267578125</v>
      </c>
      <c r="D141" s="8">
        <f>LOOKUP(B141,Data!$A$6:$A$1806,Data!C$6:C$1806)</f>
        <v>3788.132080078125</v>
      </c>
      <c r="H141" s="16">
        <f t="shared" si="169"/>
        <v>65.6005859375</v>
      </c>
      <c r="I141" s="8">
        <f t="shared" si="167"/>
        <v>68.405153697067192</v>
      </c>
      <c r="J141" s="8"/>
      <c r="K141" s="8"/>
      <c r="L141" s="8">
        <f t="shared" si="81"/>
        <v>0.59345668260887663</v>
      </c>
      <c r="M141" s="8">
        <f t="shared" si="82"/>
        <v>3778.4601120245343</v>
      </c>
      <c r="N141" s="8">
        <f>AVERAGE(D$79:D141)</f>
        <v>3790.8462340339784</v>
      </c>
      <c r="O141" s="8">
        <f>AVERAGE(M$79:M141)</f>
        <v>3779.0172523450624</v>
      </c>
      <c r="P141" s="8">
        <f t="shared" si="92"/>
        <v>3714.6571030059254</v>
      </c>
      <c r="Q141" s="8">
        <f>AVERAGE(P$79:P141)</f>
        <v>3696.556674186349</v>
      </c>
      <c r="R141">
        <f t="shared" si="85"/>
        <v>633</v>
      </c>
      <c r="S141" s="9"/>
      <c r="T141" s="8"/>
      <c r="U141" s="9"/>
      <c r="Y141">
        <v>0</v>
      </c>
      <c r="Z141">
        <f t="shared" si="168"/>
        <v>633</v>
      </c>
      <c r="AA141">
        <f t="shared" si="83"/>
        <v>-511.51231331206361</v>
      </c>
      <c r="AO141" s="5">
        <f t="shared" si="86"/>
        <v>40098.103761573955</v>
      </c>
      <c r="AP141" s="51">
        <f>LOOKUP($AO141,Data!$A$6:$A$1806,Data!$B$6:$B$1806)</f>
        <v>59.917999267578125</v>
      </c>
      <c r="AQ141" s="9">
        <f>LOOKUP($AO141,Data!$A$6:$A$1806,Data!$C$6:$C$1806)</f>
        <v>3788.132080078125</v>
      </c>
      <c r="AR141" s="9">
        <f>LOOKUP($AO141,Data!$A$6:$A$1806,Data!$D$6:$D$1806)</f>
        <v>335</v>
      </c>
      <c r="AS141" s="9">
        <f>IF($AS$1="+",LOOKUP($AO141,Data!$A$6:$A$1806,Data!$E$6:$E$1806)*-1,LOOKUP($AO141,Data!$A$6:$A$1806,Data!$E$6:$E$1806))</f>
        <v>-227.65591430664062</v>
      </c>
      <c r="AT141" s="9">
        <f>LOOKUP($AO141,Data!$A$6:$A$1806,Data!$F$6:$F$1806)</f>
        <v>16</v>
      </c>
      <c r="AU141" s="9">
        <f>LOOKUP($AO141,Data!$A$6:$A$1806,Data!$G$6:$G$1806)</f>
        <v>174</v>
      </c>
      <c r="AV141" s="9">
        <f>LOOKUP($AO141,Data!$A$6:$A$1806,Data!$H$6:$H$1806)</f>
        <v>10</v>
      </c>
      <c r="AW141" s="9">
        <f>LOOKUP($AO141,Data!$A$6:$A$1806,Data!$I$6:$I$1806)</f>
        <v>0</v>
      </c>
      <c r="AX141" s="9">
        <f>LOOKUP($AO141,Data!$A$6:$A$1806,Data!$J$6:$J$1806)</f>
        <v>-103</v>
      </c>
      <c r="AY141" s="9">
        <f>LOOKUP($AO141,Data!$A$6:$A$1806,Data!$K$6:$K$1806)</f>
        <v>7579</v>
      </c>
      <c r="AZ141" s="16">
        <f t="shared" si="171"/>
        <v>65.6005859375</v>
      </c>
      <c r="BB141" s="5"/>
      <c r="BO141" s="77"/>
      <c r="BP141" s="5"/>
      <c r="BQ141" s="77"/>
      <c r="BR141" s="77"/>
      <c r="BS141" s="77"/>
      <c r="BT141" s="77"/>
      <c r="BU141" s="77"/>
      <c r="BV141" s="77"/>
      <c r="BW141" s="77"/>
      <c r="BX141" s="77"/>
      <c r="CA141" s="77"/>
    </row>
    <row r="142" spans="2:79">
      <c r="B142" s="5">
        <f t="shared" si="172"/>
        <v>40098.103784722101</v>
      </c>
      <c r="C142">
        <f>LOOKUP(B142,Data!$A$6:$A$1806,Data!B$6:B$1806)</f>
        <v>59.917999267578125</v>
      </c>
      <c r="D142" s="8">
        <f>LOOKUP(B142,Data!$A$6:$A$1806,Data!C$6:C$1806)</f>
        <v>3788.132080078125</v>
      </c>
      <c r="H142" s="16">
        <f t="shared" si="169"/>
        <v>65.6005859375</v>
      </c>
      <c r="I142" s="8">
        <f t="shared" si="167"/>
        <v>67.423554981218672</v>
      </c>
      <c r="J142" s="8"/>
      <c r="K142" s="8"/>
      <c r="L142" s="8">
        <f t="shared" si="81"/>
        <v>0.59345668260887663</v>
      </c>
      <c r="M142" s="8">
        <f t="shared" si="82"/>
        <v>3778.0719699912947</v>
      </c>
      <c r="N142" s="8">
        <f>AVERAGE(D$79:D142)</f>
        <v>3790.803825378418</v>
      </c>
      <c r="O142" s="8">
        <f>AVERAGE(M$79:M142)</f>
        <v>3779.0024823082845</v>
      </c>
      <c r="P142" s="8">
        <f t="shared" si="92"/>
        <v>3715.2505596885344</v>
      </c>
      <c r="Q142" s="8">
        <f>AVERAGE(P$79:P142)</f>
        <v>3696.853402527654</v>
      </c>
      <c r="R142">
        <f t="shared" si="85"/>
        <v>633</v>
      </c>
      <c r="S142" s="9"/>
      <c r="T142" s="8"/>
      <c r="U142" s="9"/>
      <c r="Y142">
        <v>0</v>
      </c>
      <c r="Z142">
        <f t="shared" si="168"/>
        <v>633</v>
      </c>
      <c r="AA142">
        <f t="shared" si="83"/>
        <v>-511.51231331206361</v>
      </c>
      <c r="AO142" s="5">
        <f t="shared" si="86"/>
        <v>40098.103784722101</v>
      </c>
      <c r="AP142" s="51">
        <f>LOOKUP($AO142,Data!$A$6:$A$1806,Data!$B$6:$B$1806)</f>
        <v>59.917999267578125</v>
      </c>
      <c r="AQ142" s="9">
        <f>LOOKUP($AO142,Data!$A$6:$A$1806,Data!$C$6:$C$1806)</f>
        <v>3788.132080078125</v>
      </c>
      <c r="AR142" s="9">
        <f>LOOKUP($AO142,Data!$A$6:$A$1806,Data!$D$6:$D$1806)</f>
        <v>335</v>
      </c>
      <c r="AS142" s="9">
        <f>IF($AS$1="+",LOOKUP($AO142,Data!$A$6:$A$1806,Data!$E$6:$E$1806)*-1,LOOKUP($AO142,Data!$A$6:$A$1806,Data!$E$6:$E$1806))</f>
        <v>-227.65591430664062</v>
      </c>
      <c r="AT142" s="9">
        <f>LOOKUP($AO142,Data!$A$6:$A$1806,Data!$F$6:$F$1806)</f>
        <v>16</v>
      </c>
      <c r="AU142" s="9">
        <f>LOOKUP($AO142,Data!$A$6:$A$1806,Data!$G$6:$G$1806)</f>
        <v>174</v>
      </c>
      <c r="AV142" s="9">
        <f>LOOKUP($AO142,Data!$A$6:$A$1806,Data!$H$6:$H$1806)</f>
        <v>10</v>
      </c>
      <c r="AW142" s="9">
        <f>LOOKUP($AO142,Data!$A$6:$A$1806,Data!$I$6:$I$1806)</f>
        <v>0</v>
      </c>
      <c r="AX142" s="9">
        <f>LOOKUP($AO142,Data!$A$6:$A$1806,Data!$J$6:$J$1806)</f>
        <v>-103</v>
      </c>
      <c r="AY142" s="9">
        <f>LOOKUP($AO142,Data!$A$6:$A$1806,Data!$K$6:$K$1806)</f>
        <v>7579</v>
      </c>
      <c r="AZ142" s="16">
        <f t="shared" si="171"/>
        <v>65.6005859375</v>
      </c>
      <c r="BB142" s="5"/>
      <c r="BO142" s="77"/>
      <c r="BP142" s="5"/>
      <c r="BQ142" s="77"/>
      <c r="BR142" s="77"/>
      <c r="BS142" s="77"/>
      <c r="BT142" s="77"/>
      <c r="BU142" s="77"/>
      <c r="BV142" s="77"/>
      <c r="BW142" s="77"/>
      <c r="BX142" s="77"/>
      <c r="CA142" s="77"/>
    </row>
    <row r="143" spans="2:79">
      <c r="B143" s="5">
        <f t="shared" si="172"/>
        <v>40098.103807870248</v>
      </c>
      <c r="C143">
        <f>LOOKUP(B143,Data!$A$6:$A$1806,Data!B$6:B$1806)</f>
        <v>59.919998168945313</v>
      </c>
      <c r="D143" s="8">
        <f>LOOKUP(B143,Data!$A$6:$A$1806,Data!C$6:C$1806)</f>
        <v>3783.0283203125</v>
      </c>
      <c r="H143" s="16">
        <f t="shared" si="169"/>
        <v>64.00146484375</v>
      </c>
      <c r="I143" s="8">
        <f t="shared" si="167"/>
        <v>66.225823433104637</v>
      </c>
      <c r="J143" s="8"/>
      <c r="K143" s="8"/>
      <c r="L143" s="8">
        <f t="shared" si="81"/>
        <v>0.59345668260887663</v>
      </c>
      <c r="M143" s="8">
        <f t="shared" si="82"/>
        <v>3777.4676951257898</v>
      </c>
      <c r="N143" s="8">
        <f>AVERAGE(D$79:D143)</f>
        <v>3790.6842022235578</v>
      </c>
      <c r="O143" s="8">
        <f>AVERAGE(M$79:M143)</f>
        <v>3778.9788701977845</v>
      </c>
      <c r="P143" s="8">
        <f t="shared" si="92"/>
        <v>3715.8440163711434</v>
      </c>
      <c r="Q143" s="8">
        <f>AVERAGE(P$79:P143)</f>
        <v>3697.1501308689585</v>
      </c>
      <c r="R143">
        <f t="shared" si="85"/>
        <v>633</v>
      </c>
      <c r="S143" s="9"/>
      <c r="T143" s="8"/>
      <c r="U143" s="9"/>
      <c r="Y143">
        <v>0</v>
      </c>
      <c r="Z143">
        <f t="shared" si="168"/>
        <v>633</v>
      </c>
      <c r="AA143">
        <f t="shared" si="83"/>
        <v>-519.91024078454723</v>
      </c>
      <c r="AO143" s="5">
        <f t="shared" si="86"/>
        <v>40098.103807870248</v>
      </c>
      <c r="AP143" s="51">
        <f>LOOKUP($AO143,Data!$A$6:$A$1806,Data!$B$6:$B$1806)</f>
        <v>59.919998168945313</v>
      </c>
      <c r="AQ143" s="9">
        <f>LOOKUP($AO143,Data!$A$6:$A$1806,Data!$C$6:$C$1806)</f>
        <v>3783.0283203125</v>
      </c>
      <c r="AR143" s="9">
        <f>LOOKUP($AO143,Data!$A$6:$A$1806,Data!$D$6:$D$1806)</f>
        <v>335</v>
      </c>
      <c r="AS143" s="9">
        <f>IF($AS$1="+",LOOKUP($AO143,Data!$A$6:$A$1806,Data!$E$6:$E$1806)*-1,LOOKUP($AO143,Data!$A$6:$A$1806,Data!$E$6:$E$1806))</f>
        <v>-227.65591430664062</v>
      </c>
      <c r="AT143" s="9">
        <f>LOOKUP($AO143,Data!$A$6:$A$1806,Data!$F$6:$F$1806)</f>
        <v>16</v>
      </c>
      <c r="AU143" s="9">
        <f>LOOKUP($AO143,Data!$A$6:$A$1806,Data!$G$6:$G$1806)</f>
        <v>174.5</v>
      </c>
      <c r="AV143" s="9">
        <f>LOOKUP($AO143,Data!$A$6:$A$1806,Data!$H$6:$H$1806)</f>
        <v>10</v>
      </c>
      <c r="AW143" s="9">
        <f>LOOKUP($AO143,Data!$A$6:$A$1806,Data!$I$6:$I$1806)</f>
        <v>0</v>
      </c>
      <c r="AX143" s="9">
        <f>LOOKUP($AO143,Data!$A$6:$A$1806,Data!$J$6:$J$1806)</f>
        <v>-103</v>
      </c>
      <c r="AY143" s="9">
        <f>LOOKUP($AO143,Data!$A$6:$A$1806,Data!$K$6:$K$1806)</f>
        <v>7580</v>
      </c>
      <c r="AZ143" s="16">
        <f t="shared" si="171"/>
        <v>64.00146484375</v>
      </c>
      <c r="BB143" s="5"/>
      <c r="BO143" s="77"/>
      <c r="BP143" s="5"/>
      <c r="BQ143" s="77"/>
      <c r="BR143" s="77"/>
      <c r="BS143" s="77"/>
      <c r="BT143" s="77"/>
      <c r="BU143" s="77"/>
      <c r="BV143" s="77"/>
      <c r="BW143" s="77"/>
      <c r="BX143" s="77"/>
      <c r="CA143" s="77"/>
    </row>
    <row r="144" spans="2:79">
      <c r="B144" s="5">
        <f t="shared" si="172"/>
        <v>40098.103831018394</v>
      </c>
      <c r="C144">
        <f>LOOKUP(B144,Data!$A$6:$A$1806,Data!B$6:B$1806)</f>
        <v>59.919998168945313</v>
      </c>
      <c r="D144" s="8">
        <f>LOOKUP(B144,Data!$A$6:$A$1806,Data!C$6:C$1806)</f>
        <v>3781.701171875</v>
      </c>
      <c r="H144" s="16">
        <f t="shared" si="169"/>
        <v>64.00146484375</v>
      </c>
      <c r="I144" s="8">
        <f t="shared" si="167"/>
        <v>65.447297926830515</v>
      </c>
      <c r="J144" s="8"/>
      <c r="K144" s="8"/>
      <c r="L144" s="8">
        <f t="shared" ref="L144:L207" si="173">IF(B144&gt;G$3,0,(K$21*0.000023148/K$22))</f>
        <v>0.59345668260887663</v>
      </c>
      <c r="M144" s="8">
        <f t="shared" ref="M144:M207" si="174">M143+L144+(I144-I143)</f>
        <v>3777.2826263021248</v>
      </c>
      <c r="N144" s="8">
        <f>AVERAGE(D$79:D144)</f>
        <v>3790.548095703125</v>
      </c>
      <c r="O144" s="8">
        <f>AVERAGE(M$79:M144)</f>
        <v>3778.9531695326987</v>
      </c>
      <c r="P144" s="8">
        <f t="shared" si="92"/>
        <v>3716.4374730537525</v>
      </c>
      <c r="Q144" s="8">
        <f>AVERAGE(P$79:P144)</f>
        <v>3697.446859210263</v>
      </c>
      <c r="R144">
        <f t="shared" si="85"/>
        <v>633</v>
      </c>
      <c r="S144" s="9"/>
      <c r="T144" s="8"/>
      <c r="U144" s="9"/>
      <c r="Y144">
        <v>0</v>
      </c>
      <c r="Z144">
        <f t="shared" si="168"/>
        <v>633</v>
      </c>
      <c r="AA144">
        <f t="shared" ref="AA144:AA207" si="175">Z144/((C144-G$4)*10)</f>
        <v>-519.91024078454723</v>
      </c>
      <c r="AO144" s="5">
        <f t="shared" si="86"/>
        <v>40098.103831018394</v>
      </c>
      <c r="AP144" s="51">
        <f>LOOKUP($AO144,Data!$A$6:$A$1806,Data!$B$6:$B$1806)</f>
        <v>59.919998168945313</v>
      </c>
      <c r="AQ144" s="9">
        <f>LOOKUP($AO144,Data!$A$6:$A$1806,Data!$C$6:$C$1806)</f>
        <v>3781.701171875</v>
      </c>
      <c r="AR144" s="9">
        <f>LOOKUP($AO144,Data!$A$6:$A$1806,Data!$D$6:$D$1806)</f>
        <v>335</v>
      </c>
      <c r="AS144" s="9">
        <f>IF($AS$1="+",LOOKUP($AO144,Data!$A$6:$A$1806,Data!$E$6:$E$1806)*-1,LOOKUP($AO144,Data!$A$6:$A$1806,Data!$E$6:$E$1806))</f>
        <v>-227.65591430664062</v>
      </c>
      <c r="AT144" s="9">
        <f>LOOKUP($AO144,Data!$A$6:$A$1806,Data!$F$6:$F$1806)</f>
        <v>16</v>
      </c>
      <c r="AU144" s="9">
        <f>LOOKUP($AO144,Data!$A$6:$A$1806,Data!$G$6:$G$1806)</f>
        <v>175</v>
      </c>
      <c r="AV144" s="9">
        <f>LOOKUP($AO144,Data!$A$6:$A$1806,Data!$H$6:$H$1806)</f>
        <v>10</v>
      </c>
      <c r="AW144" s="9">
        <f>LOOKUP($AO144,Data!$A$6:$A$1806,Data!$I$6:$I$1806)</f>
        <v>0</v>
      </c>
      <c r="AX144" s="9">
        <f>LOOKUP($AO144,Data!$A$6:$A$1806,Data!$J$6:$J$1806)</f>
        <v>-103</v>
      </c>
      <c r="AY144" s="9">
        <f>LOOKUP($AO144,Data!$A$6:$A$1806,Data!$K$6:$K$1806)</f>
        <v>7581</v>
      </c>
      <c r="AZ144" s="16">
        <f t="shared" si="171"/>
        <v>64.00146484375</v>
      </c>
      <c r="BB144" s="5"/>
      <c r="BO144" s="77"/>
      <c r="BP144" s="5"/>
      <c r="BQ144" s="77"/>
      <c r="BR144" s="77"/>
      <c r="BS144" s="77"/>
      <c r="BT144" s="77"/>
      <c r="BU144" s="77"/>
      <c r="BV144" s="77"/>
      <c r="BW144" s="77"/>
      <c r="BX144" s="77"/>
      <c r="CA144" s="77"/>
    </row>
    <row r="145" spans="2:79">
      <c r="B145" s="5">
        <f t="shared" si="172"/>
        <v>40098.10385416654</v>
      </c>
      <c r="C145">
        <f>LOOKUP(B145,Data!$A$6:$A$1806,Data!B$6:B$1806)</f>
        <v>59.919998168945313</v>
      </c>
      <c r="D145" s="8">
        <f>LOOKUP(B145,Data!$A$6:$A$1806,Data!C$6:C$1806)</f>
        <v>3781.701171875</v>
      </c>
      <c r="H145" s="16">
        <f t="shared" si="169"/>
        <v>64.00146484375</v>
      </c>
      <c r="I145" s="8">
        <f t="shared" si="167"/>
        <v>64.941256347752329</v>
      </c>
      <c r="J145" s="8"/>
      <c r="K145" s="8"/>
      <c r="L145" s="8">
        <f t="shared" si="173"/>
        <v>0.59345668260887663</v>
      </c>
      <c r="M145" s="8">
        <f t="shared" si="174"/>
        <v>3777.3700414056557</v>
      </c>
      <c r="N145" s="8">
        <f>AVERAGE(D$79:D145)</f>
        <v>3790.4160520638993</v>
      </c>
      <c r="O145" s="8">
        <f>AVERAGE(M$79:M145)</f>
        <v>3778.9295407546833</v>
      </c>
      <c r="P145" s="8">
        <f t="shared" si="92"/>
        <v>3717.0309297363615</v>
      </c>
      <c r="Q145" s="8">
        <f>AVERAGE(P$79:P145)</f>
        <v>3697.7435875515675</v>
      </c>
      <c r="R145">
        <f t="shared" ref="R145:R208" si="176">R$41</f>
        <v>633</v>
      </c>
      <c r="S145" s="9"/>
      <c r="T145" s="8"/>
      <c r="U145" s="9"/>
      <c r="Y145">
        <v>0</v>
      </c>
      <c r="Z145">
        <f t="shared" si="168"/>
        <v>633</v>
      </c>
      <c r="AA145">
        <f t="shared" si="175"/>
        <v>-519.91024078454723</v>
      </c>
      <c r="AO145" s="5">
        <f t="shared" ref="AO145:AO208" si="177">AO144+TIME(0,0,$B$1)</f>
        <v>40098.10385416654</v>
      </c>
      <c r="AP145" s="51">
        <f>LOOKUP($AO145,Data!$A$6:$A$1806,Data!$B$6:$B$1806)</f>
        <v>59.919998168945313</v>
      </c>
      <c r="AQ145" s="9">
        <f>LOOKUP($AO145,Data!$A$6:$A$1806,Data!$C$6:$C$1806)</f>
        <v>3781.701171875</v>
      </c>
      <c r="AR145" s="9">
        <f>LOOKUP($AO145,Data!$A$6:$A$1806,Data!$D$6:$D$1806)</f>
        <v>335</v>
      </c>
      <c r="AS145" s="9">
        <f>IF($AS$1="+",LOOKUP($AO145,Data!$A$6:$A$1806,Data!$E$6:$E$1806)*-1,LOOKUP($AO145,Data!$A$6:$A$1806,Data!$E$6:$E$1806))</f>
        <v>-227.65591430664062</v>
      </c>
      <c r="AT145" s="9">
        <f>LOOKUP($AO145,Data!$A$6:$A$1806,Data!$F$6:$F$1806)</f>
        <v>16</v>
      </c>
      <c r="AU145" s="9">
        <f>LOOKUP($AO145,Data!$A$6:$A$1806,Data!$G$6:$G$1806)</f>
        <v>175</v>
      </c>
      <c r="AV145" s="9">
        <f>LOOKUP($AO145,Data!$A$6:$A$1806,Data!$H$6:$H$1806)</f>
        <v>10</v>
      </c>
      <c r="AW145" s="9">
        <f>LOOKUP($AO145,Data!$A$6:$A$1806,Data!$I$6:$I$1806)</f>
        <v>0</v>
      </c>
      <c r="AX145" s="9">
        <f>LOOKUP($AO145,Data!$A$6:$A$1806,Data!$J$6:$J$1806)</f>
        <v>-103</v>
      </c>
      <c r="AY145" s="9">
        <f>LOOKUP($AO145,Data!$A$6:$A$1806,Data!$K$6:$K$1806)</f>
        <v>7581</v>
      </c>
      <c r="AZ145" s="16">
        <f t="shared" si="171"/>
        <v>64.00146484375</v>
      </c>
      <c r="BB145" s="5"/>
      <c r="BO145" s="77"/>
      <c r="BP145" s="5"/>
      <c r="BQ145" s="77"/>
      <c r="BR145" s="77"/>
      <c r="BS145" s="77"/>
      <c r="BT145" s="77"/>
      <c r="BU145" s="77"/>
      <c r="BV145" s="77"/>
      <c r="BW145" s="77"/>
      <c r="BX145" s="77"/>
      <c r="CA145" s="77"/>
    </row>
    <row r="146" spans="2:79">
      <c r="B146" s="5">
        <f t="shared" si="172"/>
        <v>40098.103877314687</v>
      </c>
      <c r="C146">
        <f>LOOKUP(B146,Data!$A$6:$A$1806,Data!B$6:B$1806)</f>
        <v>59.916999816894531</v>
      </c>
      <c r="D146" s="8">
        <f>LOOKUP(B146,Data!$A$6:$A$1806,Data!C$6:C$1806)</f>
        <v>3775.635498046875</v>
      </c>
      <c r="H146" s="16">
        <f t="shared" si="169"/>
        <v>66.400146484375</v>
      </c>
      <c r="I146" s="8">
        <f t="shared" si="167"/>
        <v>65.451867895570274</v>
      </c>
      <c r="J146" s="8"/>
      <c r="K146" s="8"/>
      <c r="L146" s="8">
        <f t="shared" si="173"/>
        <v>0.59345668260887663</v>
      </c>
      <c r="M146" s="8">
        <f t="shared" si="174"/>
        <v>3778.4741096360826</v>
      </c>
      <c r="N146" s="8">
        <f>AVERAGE(D$79:D146)</f>
        <v>3790.1986909754137</v>
      </c>
      <c r="O146" s="8">
        <f>AVERAGE(M$79:M146)</f>
        <v>3778.9228432382333</v>
      </c>
      <c r="P146" s="8">
        <f t="shared" ref="P146:P209" si="178">P145+L146</f>
        <v>3717.6243864189705</v>
      </c>
      <c r="Q146" s="8">
        <f>AVERAGE(P$79:P146)</f>
        <v>3698.0403158928721</v>
      </c>
      <c r="R146">
        <f t="shared" si="176"/>
        <v>633</v>
      </c>
      <c r="S146" s="9"/>
      <c r="T146" s="8"/>
      <c r="U146" s="9"/>
      <c r="Y146">
        <v>0</v>
      </c>
      <c r="Z146">
        <f t="shared" si="168"/>
        <v>633</v>
      </c>
      <c r="AA146">
        <f t="shared" si="175"/>
        <v>-507.41427108019263</v>
      </c>
      <c r="AO146" s="5">
        <f t="shared" si="177"/>
        <v>40098.103877314687</v>
      </c>
      <c r="AP146" s="51">
        <f>LOOKUP($AO146,Data!$A$6:$A$1806,Data!$B$6:$B$1806)</f>
        <v>59.916999816894531</v>
      </c>
      <c r="AQ146" s="9">
        <f>LOOKUP($AO146,Data!$A$6:$A$1806,Data!$C$6:$C$1806)</f>
        <v>3775.635498046875</v>
      </c>
      <c r="AR146" s="9">
        <f>LOOKUP($AO146,Data!$A$6:$A$1806,Data!$D$6:$D$1806)</f>
        <v>335</v>
      </c>
      <c r="AS146" s="9">
        <f>IF($AS$1="+",LOOKUP($AO146,Data!$A$6:$A$1806,Data!$E$6:$E$1806)*-1,LOOKUP($AO146,Data!$A$6:$A$1806,Data!$E$6:$E$1806))</f>
        <v>-227.65591430664062</v>
      </c>
      <c r="AT146" s="9">
        <f>LOOKUP($AO146,Data!$A$6:$A$1806,Data!$F$6:$F$1806)</f>
        <v>16</v>
      </c>
      <c r="AU146" s="9">
        <f>LOOKUP($AO146,Data!$A$6:$A$1806,Data!$G$6:$G$1806)</f>
        <v>175.5</v>
      </c>
      <c r="AV146" s="9">
        <f>LOOKUP($AO146,Data!$A$6:$A$1806,Data!$H$6:$H$1806)</f>
        <v>10</v>
      </c>
      <c r="AW146" s="9">
        <f>LOOKUP($AO146,Data!$A$6:$A$1806,Data!$I$6:$I$1806)</f>
        <v>0</v>
      </c>
      <c r="AX146" s="9">
        <f>LOOKUP($AO146,Data!$A$6:$A$1806,Data!$J$6:$J$1806)</f>
        <v>-103</v>
      </c>
      <c r="AY146" s="9">
        <f>LOOKUP($AO146,Data!$A$6:$A$1806,Data!$K$6:$K$1806)</f>
        <v>7585</v>
      </c>
      <c r="AZ146" s="16">
        <f t="shared" si="171"/>
        <v>66.400146484375</v>
      </c>
      <c r="BB146" s="5"/>
      <c r="BO146" s="77"/>
      <c r="BP146" s="5"/>
      <c r="BQ146" s="77"/>
      <c r="BR146" s="77"/>
      <c r="BS146" s="77"/>
      <c r="BT146" s="77"/>
      <c r="BU146" s="77"/>
      <c r="BV146" s="77"/>
      <c r="BW146" s="77"/>
      <c r="BX146" s="77"/>
      <c r="CA146" s="77"/>
    </row>
    <row r="147" spans="2:79">
      <c r="B147" s="5">
        <f t="shared" si="172"/>
        <v>40098.103900462833</v>
      </c>
      <c r="C147">
        <f>LOOKUP(B147,Data!$A$6:$A$1806,Data!B$6:B$1806)</f>
        <v>59.921001434326172</v>
      </c>
      <c r="D147" s="8">
        <f>LOOKUP(B147,Data!$A$6:$A$1806,Data!C$6:C$1806)</f>
        <v>3774.604248046875</v>
      </c>
      <c r="H147" s="16">
        <f t="shared" si="169"/>
        <v>63.1988525390625</v>
      </c>
      <c r="I147" s="8">
        <f t="shared" si="167"/>
        <v>64.663312520792545</v>
      </c>
      <c r="J147" s="8"/>
      <c r="K147" s="8"/>
      <c r="L147" s="8">
        <f t="shared" si="173"/>
        <v>0.59345668260887663</v>
      </c>
      <c r="M147" s="8">
        <f t="shared" si="174"/>
        <v>3778.2790109439138</v>
      </c>
      <c r="N147" s="8">
        <f>AVERAGE(D$79:D147)</f>
        <v>3789.9726845561595</v>
      </c>
      <c r="O147" s="8">
        <f>AVERAGE(M$79:M147)</f>
        <v>3778.9135123354176</v>
      </c>
      <c r="P147" s="8">
        <f t="shared" si="178"/>
        <v>3718.2178431015795</v>
      </c>
      <c r="Q147" s="8">
        <f>AVERAGE(P$79:P147)</f>
        <v>3698.3370442341766</v>
      </c>
      <c r="R147">
        <f t="shared" si="176"/>
        <v>633</v>
      </c>
      <c r="S147" s="9"/>
      <c r="T147" s="8"/>
      <c r="U147" s="9"/>
      <c r="Y147">
        <v>0</v>
      </c>
      <c r="Z147">
        <f t="shared" si="168"/>
        <v>633</v>
      </c>
      <c r="AA147">
        <f t="shared" si="175"/>
        <v>-524.23002827491428</v>
      </c>
      <c r="AO147" s="5">
        <f t="shared" si="177"/>
        <v>40098.103900462833</v>
      </c>
      <c r="AP147" s="51">
        <f>LOOKUP($AO147,Data!$A$6:$A$1806,Data!$B$6:$B$1806)</f>
        <v>59.921001434326172</v>
      </c>
      <c r="AQ147" s="9">
        <f>LOOKUP($AO147,Data!$A$6:$A$1806,Data!$C$6:$C$1806)</f>
        <v>3774.604248046875</v>
      </c>
      <c r="AR147" s="9">
        <f>LOOKUP($AO147,Data!$A$6:$A$1806,Data!$D$6:$D$1806)</f>
        <v>335</v>
      </c>
      <c r="AS147" s="9">
        <f>IF($AS$1="+",LOOKUP($AO147,Data!$A$6:$A$1806,Data!$E$6:$E$1806)*-1,LOOKUP($AO147,Data!$A$6:$A$1806,Data!$E$6:$E$1806))</f>
        <v>-225.01808166503906</v>
      </c>
      <c r="AT147" s="9">
        <f>LOOKUP($AO147,Data!$A$6:$A$1806,Data!$F$6:$F$1806)</f>
        <v>16</v>
      </c>
      <c r="AU147" s="9">
        <f>LOOKUP($AO147,Data!$A$6:$A$1806,Data!$G$6:$G$1806)</f>
        <v>176</v>
      </c>
      <c r="AV147" s="9">
        <f>LOOKUP($AO147,Data!$A$6:$A$1806,Data!$H$6:$H$1806)</f>
        <v>10</v>
      </c>
      <c r="AW147" s="9">
        <f>LOOKUP($AO147,Data!$A$6:$A$1806,Data!$I$6:$I$1806)</f>
        <v>0</v>
      </c>
      <c r="AX147" s="9">
        <f>LOOKUP($AO147,Data!$A$6:$A$1806,Data!$J$6:$J$1806)</f>
        <v>-103</v>
      </c>
      <c r="AY147" s="9">
        <f>LOOKUP($AO147,Data!$A$6:$A$1806,Data!$K$6:$K$1806)</f>
        <v>7588</v>
      </c>
      <c r="AZ147" s="16">
        <f t="shared" si="171"/>
        <v>63.1988525390625</v>
      </c>
      <c r="BB147" s="5"/>
      <c r="BO147" s="77"/>
      <c r="BP147" s="5"/>
      <c r="BQ147" s="77"/>
      <c r="BR147" s="77"/>
      <c r="BS147" s="77"/>
      <c r="BT147" s="77"/>
      <c r="BU147" s="77"/>
      <c r="BV147" s="77"/>
      <c r="BW147" s="77"/>
      <c r="BX147" s="77"/>
      <c r="CA147" s="77"/>
    </row>
    <row r="148" spans="2:79">
      <c r="B148" s="5">
        <f t="shared" si="172"/>
        <v>40098.103923610979</v>
      </c>
      <c r="C148">
        <f>LOOKUP(B148,Data!$A$6:$A$1806,Data!B$6:B$1806)</f>
        <v>59.921001434326172</v>
      </c>
      <c r="D148" s="8">
        <f>LOOKUP(B148,Data!$A$6:$A$1806,Data!C$6:C$1806)</f>
        <v>3774.604248046875</v>
      </c>
      <c r="H148" s="16">
        <f t="shared" si="169"/>
        <v>63.1988525390625</v>
      </c>
      <c r="I148" s="8">
        <f t="shared" si="167"/>
        <v>64.150751527187026</v>
      </c>
      <c r="J148" s="8"/>
      <c r="K148" s="8"/>
      <c r="L148" s="8">
        <f t="shared" si="173"/>
        <v>0.59345668260887663</v>
      </c>
      <c r="M148" s="8">
        <f t="shared" si="174"/>
        <v>3778.3599066329175</v>
      </c>
      <c r="N148" s="8">
        <f>AVERAGE(D$79:D148)</f>
        <v>3789.7531354631697</v>
      </c>
      <c r="O148" s="8">
        <f>AVERAGE(M$79:M148)</f>
        <v>3778.9056036825241</v>
      </c>
      <c r="P148" s="8">
        <f t="shared" si="178"/>
        <v>3718.8112997841886</v>
      </c>
      <c r="Q148" s="8">
        <f>AVERAGE(P$79:P148)</f>
        <v>3698.6337725754811</v>
      </c>
      <c r="R148">
        <f t="shared" si="176"/>
        <v>633</v>
      </c>
      <c r="S148" s="9"/>
      <c r="T148" s="8"/>
      <c r="U148" s="9"/>
      <c r="Y148">
        <v>0</v>
      </c>
      <c r="Z148">
        <f t="shared" si="168"/>
        <v>633</v>
      </c>
      <c r="AA148">
        <f t="shared" si="175"/>
        <v>-524.23002827491428</v>
      </c>
      <c r="AO148" s="5">
        <f t="shared" si="177"/>
        <v>40098.103923610979</v>
      </c>
      <c r="AP148" s="51">
        <f>LOOKUP($AO148,Data!$A$6:$A$1806,Data!$B$6:$B$1806)</f>
        <v>59.921001434326172</v>
      </c>
      <c r="AQ148" s="9">
        <f>LOOKUP($AO148,Data!$A$6:$A$1806,Data!$C$6:$C$1806)</f>
        <v>3774.604248046875</v>
      </c>
      <c r="AR148" s="9">
        <f>LOOKUP($AO148,Data!$A$6:$A$1806,Data!$D$6:$D$1806)</f>
        <v>335</v>
      </c>
      <c r="AS148" s="9">
        <f>IF($AS$1="+",LOOKUP($AO148,Data!$A$6:$A$1806,Data!$E$6:$E$1806)*-1,LOOKUP($AO148,Data!$A$6:$A$1806,Data!$E$6:$E$1806))</f>
        <v>-225.01808166503906</v>
      </c>
      <c r="AT148" s="9">
        <f>LOOKUP($AO148,Data!$A$6:$A$1806,Data!$F$6:$F$1806)</f>
        <v>16</v>
      </c>
      <c r="AU148" s="9">
        <f>LOOKUP($AO148,Data!$A$6:$A$1806,Data!$G$6:$G$1806)</f>
        <v>176</v>
      </c>
      <c r="AV148" s="9">
        <f>LOOKUP($AO148,Data!$A$6:$A$1806,Data!$H$6:$H$1806)</f>
        <v>10</v>
      </c>
      <c r="AW148" s="9">
        <f>LOOKUP($AO148,Data!$A$6:$A$1806,Data!$I$6:$I$1806)</f>
        <v>0</v>
      </c>
      <c r="AX148" s="9">
        <f>LOOKUP($AO148,Data!$A$6:$A$1806,Data!$J$6:$J$1806)</f>
        <v>-103</v>
      </c>
      <c r="AY148" s="9">
        <f>LOOKUP($AO148,Data!$A$6:$A$1806,Data!$K$6:$K$1806)</f>
        <v>7588</v>
      </c>
      <c r="AZ148" s="16">
        <f t="shared" si="171"/>
        <v>63.1988525390625</v>
      </c>
      <c r="BB148" s="5"/>
      <c r="BO148" s="77"/>
      <c r="BP148" s="5"/>
      <c r="BQ148" s="77"/>
      <c r="BR148" s="77"/>
      <c r="BS148" s="77"/>
      <c r="BT148" s="77"/>
      <c r="BU148" s="77"/>
      <c r="BV148" s="77"/>
      <c r="BW148" s="77"/>
      <c r="BX148" s="77"/>
      <c r="CA148" s="77"/>
    </row>
    <row r="149" spans="2:79">
      <c r="B149" s="5">
        <f t="shared" si="172"/>
        <v>40098.103946759125</v>
      </c>
      <c r="C149">
        <f>LOOKUP(B149,Data!$A$6:$A$1806,Data!B$6:B$1806)</f>
        <v>59.923000335693359</v>
      </c>
      <c r="D149" s="8">
        <f>LOOKUP(B149,Data!$A$6:$A$1806,Data!C$6:C$1806)</f>
        <v>3773.957763671875</v>
      </c>
      <c r="H149" s="16">
        <f t="shared" si="169"/>
        <v>61.5997314453125</v>
      </c>
      <c r="I149" s="8">
        <f t="shared" si="167"/>
        <v>63.257894498530945</v>
      </c>
      <c r="J149" s="8"/>
      <c r="K149" s="8"/>
      <c r="L149" s="8">
        <f t="shared" si="173"/>
        <v>0.59345668260887663</v>
      </c>
      <c r="M149" s="8">
        <f t="shared" si="174"/>
        <v>3778.0605062868703</v>
      </c>
      <c r="N149" s="8">
        <f>AVERAGE(D$79:D149)</f>
        <v>3789.5306654379401</v>
      </c>
      <c r="O149" s="8">
        <f>AVERAGE(M$79:M149)</f>
        <v>3778.8937009023034</v>
      </c>
      <c r="P149" s="8">
        <f t="shared" si="178"/>
        <v>3719.4047564667976</v>
      </c>
      <c r="Q149" s="8">
        <f>AVERAGE(P$79:P149)</f>
        <v>3698.9305009167856</v>
      </c>
      <c r="R149">
        <f t="shared" si="176"/>
        <v>633</v>
      </c>
      <c r="S149" s="9"/>
      <c r="T149" s="8"/>
      <c r="U149" s="9"/>
      <c r="Y149">
        <v>0</v>
      </c>
      <c r="Z149">
        <f t="shared" si="168"/>
        <v>633</v>
      </c>
      <c r="AA149">
        <f t="shared" si="175"/>
        <v>-533.05434395027225</v>
      </c>
      <c r="AO149" s="5">
        <f t="shared" si="177"/>
        <v>40098.103946759125</v>
      </c>
      <c r="AP149" s="51">
        <f>LOOKUP($AO149,Data!$A$6:$A$1806,Data!$B$6:$B$1806)</f>
        <v>59.923000335693359</v>
      </c>
      <c r="AQ149" s="9">
        <f>LOOKUP($AO149,Data!$A$6:$A$1806,Data!$C$6:$C$1806)</f>
        <v>3773.957763671875</v>
      </c>
      <c r="AR149" s="9">
        <f>LOOKUP($AO149,Data!$A$6:$A$1806,Data!$D$6:$D$1806)</f>
        <v>335</v>
      </c>
      <c r="AS149" s="9">
        <f>IF($AS$1="+",LOOKUP($AO149,Data!$A$6:$A$1806,Data!$E$6:$E$1806)*-1,LOOKUP($AO149,Data!$A$6:$A$1806,Data!$E$6:$E$1806))</f>
        <v>-225.01808166503906</v>
      </c>
      <c r="AT149" s="9">
        <f>LOOKUP($AO149,Data!$A$6:$A$1806,Data!$F$6:$F$1806)</f>
        <v>16</v>
      </c>
      <c r="AU149" s="9">
        <f>LOOKUP($AO149,Data!$A$6:$A$1806,Data!$G$6:$G$1806)</f>
        <v>176.5</v>
      </c>
      <c r="AV149" s="9">
        <f>LOOKUP($AO149,Data!$A$6:$A$1806,Data!$H$6:$H$1806)</f>
        <v>10</v>
      </c>
      <c r="AW149" s="9">
        <f>LOOKUP($AO149,Data!$A$6:$A$1806,Data!$I$6:$I$1806)</f>
        <v>0</v>
      </c>
      <c r="AX149" s="9">
        <f>LOOKUP($AO149,Data!$A$6:$A$1806,Data!$J$6:$J$1806)</f>
        <v>-103</v>
      </c>
      <c r="AY149" s="9">
        <f>LOOKUP($AO149,Data!$A$6:$A$1806,Data!$K$6:$K$1806)</f>
        <v>7589</v>
      </c>
      <c r="AZ149" s="16">
        <f t="shared" si="171"/>
        <v>61.5997314453125</v>
      </c>
      <c r="BB149" s="5"/>
      <c r="BO149" s="77"/>
      <c r="BP149" s="5"/>
      <c r="BQ149" s="77"/>
      <c r="BR149" s="77"/>
      <c r="BS149" s="77"/>
      <c r="BT149" s="77"/>
      <c r="BU149" s="77"/>
      <c r="BV149" s="77"/>
      <c r="BW149" s="77"/>
      <c r="BX149" s="77"/>
      <c r="CA149" s="77"/>
    </row>
    <row r="150" spans="2:79">
      <c r="B150" s="5">
        <f t="shared" si="172"/>
        <v>40098.103969907272</v>
      </c>
      <c r="C150">
        <f>LOOKUP(B150,Data!$A$6:$A$1806,Data!B$6:B$1806)</f>
        <v>59.924999237060547</v>
      </c>
      <c r="D150" s="8">
        <f>LOOKUP(B150,Data!$A$6:$A$1806,Data!C$6:C$1806)</f>
        <v>3772.722412109375</v>
      </c>
      <c r="H150" s="16">
        <f t="shared" si="169"/>
        <v>60.0006103515625</v>
      </c>
      <c r="I150" s="8">
        <f t="shared" si="167"/>
        <v>62.11784504709199</v>
      </c>
      <c r="J150" s="8"/>
      <c r="K150" s="8"/>
      <c r="L150" s="8">
        <f t="shared" si="173"/>
        <v>0.59345668260887663</v>
      </c>
      <c r="M150" s="8">
        <f t="shared" si="174"/>
        <v>3777.5139135180402</v>
      </c>
      <c r="N150" s="8">
        <f>AVERAGE(D$79:D150)</f>
        <v>3789.2972174750435</v>
      </c>
      <c r="O150" s="8">
        <f>AVERAGE(M$79:M150)</f>
        <v>3778.8745371886334</v>
      </c>
      <c r="P150" s="8">
        <f t="shared" si="178"/>
        <v>3719.9982131494066</v>
      </c>
      <c r="Q150" s="8">
        <f>AVERAGE(P$79:P150)</f>
        <v>3699.2272292580906</v>
      </c>
      <c r="R150">
        <f t="shared" si="176"/>
        <v>633</v>
      </c>
      <c r="S150" s="9"/>
      <c r="T150" s="8"/>
      <c r="U150" s="9"/>
      <c r="Y150">
        <v>0</v>
      </c>
      <c r="Z150">
        <f t="shared" si="168"/>
        <v>633</v>
      </c>
      <c r="AA150">
        <f t="shared" si="175"/>
        <v>-542.18082370815705</v>
      </c>
      <c r="AO150" s="5">
        <f t="shared" si="177"/>
        <v>40098.103969907272</v>
      </c>
      <c r="AP150" s="51">
        <f>LOOKUP($AO150,Data!$A$6:$A$1806,Data!$B$6:$B$1806)</f>
        <v>59.924999237060547</v>
      </c>
      <c r="AQ150" s="9">
        <f>LOOKUP($AO150,Data!$A$6:$A$1806,Data!$C$6:$C$1806)</f>
        <v>3772.722412109375</v>
      </c>
      <c r="AR150" s="9">
        <f>LOOKUP($AO150,Data!$A$6:$A$1806,Data!$D$6:$D$1806)</f>
        <v>335</v>
      </c>
      <c r="AS150" s="9">
        <f>IF($AS$1="+",LOOKUP($AO150,Data!$A$6:$A$1806,Data!$E$6:$E$1806)*-1,LOOKUP($AO150,Data!$A$6:$A$1806,Data!$E$6:$E$1806))</f>
        <v>-225.01808166503906</v>
      </c>
      <c r="AT150" s="9">
        <f>LOOKUP($AO150,Data!$A$6:$A$1806,Data!$F$6:$F$1806)</f>
        <v>0</v>
      </c>
      <c r="AU150" s="9">
        <f>LOOKUP($AO150,Data!$A$6:$A$1806,Data!$G$6:$G$1806)</f>
        <v>177</v>
      </c>
      <c r="AV150" s="9">
        <f>LOOKUP($AO150,Data!$A$6:$A$1806,Data!$H$6:$H$1806)</f>
        <v>10</v>
      </c>
      <c r="AW150" s="9">
        <f>LOOKUP($AO150,Data!$A$6:$A$1806,Data!$I$6:$I$1806)</f>
        <v>0</v>
      </c>
      <c r="AX150" s="9">
        <f>LOOKUP($AO150,Data!$A$6:$A$1806,Data!$J$6:$J$1806)</f>
        <v>-103</v>
      </c>
      <c r="AY150" s="9">
        <f>LOOKUP($AO150,Data!$A$6:$A$1806,Data!$K$6:$K$1806)</f>
        <v>7589</v>
      </c>
      <c r="AZ150" s="16">
        <f t="shared" si="171"/>
        <v>60.0006103515625</v>
      </c>
      <c r="BB150" s="5"/>
      <c r="BO150" s="77"/>
      <c r="BP150" s="5"/>
      <c r="BQ150" s="77"/>
      <c r="BR150" s="77"/>
      <c r="BS150" s="77"/>
      <c r="BT150" s="77"/>
      <c r="BU150" s="77"/>
      <c r="BV150" s="77"/>
      <c r="BW150" s="77"/>
      <c r="BX150" s="77"/>
      <c r="CA150" s="77"/>
    </row>
    <row r="151" spans="2:79">
      <c r="B151" s="5">
        <f t="shared" si="172"/>
        <v>40098.103993055418</v>
      </c>
      <c r="C151">
        <f>LOOKUP(B151,Data!$A$6:$A$1806,Data!B$6:B$1806)</f>
        <v>59.924999237060547</v>
      </c>
      <c r="D151" s="8">
        <f>LOOKUP(B151,Data!$A$6:$A$1806,Data!C$6:C$1806)</f>
        <v>3772.722412109375</v>
      </c>
      <c r="H151" s="16">
        <f t="shared" si="169"/>
        <v>60.0006103515625</v>
      </c>
      <c r="I151" s="8">
        <f t="shared" si="167"/>
        <v>61.376812903656671</v>
      </c>
      <c r="J151" s="8"/>
      <c r="K151" s="8"/>
      <c r="L151" s="8">
        <f t="shared" si="173"/>
        <v>0.59345668260887663</v>
      </c>
      <c r="M151" s="8">
        <f t="shared" si="174"/>
        <v>3777.3663380572139</v>
      </c>
      <c r="N151" s="8">
        <f>AVERAGE(D$79:D151)</f>
        <v>3789.0701653467468</v>
      </c>
      <c r="O151" s="8">
        <f>AVERAGE(M$79:M151)</f>
        <v>3778.8538769265592</v>
      </c>
      <c r="P151" s="8">
        <f t="shared" si="178"/>
        <v>3720.5916698320157</v>
      </c>
      <c r="Q151" s="8">
        <f>AVERAGE(P$79:P151)</f>
        <v>3699.5239575993951</v>
      </c>
      <c r="R151">
        <f t="shared" si="176"/>
        <v>633</v>
      </c>
      <c r="S151" s="9"/>
      <c r="T151" s="8"/>
      <c r="U151" s="9"/>
      <c r="Y151">
        <v>0</v>
      </c>
      <c r="Z151">
        <f t="shared" si="168"/>
        <v>633</v>
      </c>
      <c r="AA151">
        <f t="shared" si="175"/>
        <v>-542.18082370815705</v>
      </c>
      <c r="AO151" s="5">
        <f t="shared" si="177"/>
        <v>40098.103993055418</v>
      </c>
      <c r="AP151" s="51">
        <f>LOOKUP($AO151,Data!$A$6:$A$1806,Data!$B$6:$B$1806)</f>
        <v>59.924999237060547</v>
      </c>
      <c r="AQ151" s="9">
        <f>LOOKUP($AO151,Data!$A$6:$A$1806,Data!$C$6:$C$1806)</f>
        <v>3772.722412109375</v>
      </c>
      <c r="AR151" s="9">
        <f>LOOKUP($AO151,Data!$A$6:$A$1806,Data!$D$6:$D$1806)</f>
        <v>335</v>
      </c>
      <c r="AS151" s="9">
        <f>IF($AS$1="+",LOOKUP($AO151,Data!$A$6:$A$1806,Data!$E$6:$E$1806)*-1,LOOKUP($AO151,Data!$A$6:$A$1806,Data!$E$6:$E$1806))</f>
        <v>-225.01808166503906</v>
      </c>
      <c r="AT151" s="9">
        <f>LOOKUP($AO151,Data!$A$6:$A$1806,Data!$F$6:$F$1806)</f>
        <v>0</v>
      </c>
      <c r="AU151" s="9">
        <f>LOOKUP($AO151,Data!$A$6:$A$1806,Data!$G$6:$G$1806)</f>
        <v>177</v>
      </c>
      <c r="AV151" s="9">
        <f>LOOKUP($AO151,Data!$A$6:$A$1806,Data!$H$6:$H$1806)</f>
        <v>10</v>
      </c>
      <c r="AW151" s="9">
        <f>LOOKUP($AO151,Data!$A$6:$A$1806,Data!$I$6:$I$1806)</f>
        <v>0</v>
      </c>
      <c r="AX151" s="9">
        <f>LOOKUP($AO151,Data!$A$6:$A$1806,Data!$J$6:$J$1806)</f>
        <v>-103</v>
      </c>
      <c r="AY151" s="9">
        <f>LOOKUP($AO151,Data!$A$6:$A$1806,Data!$K$6:$K$1806)</f>
        <v>7589</v>
      </c>
      <c r="AZ151" s="16">
        <f t="shared" si="171"/>
        <v>60.0006103515625</v>
      </c>
      <c r="BB151" s="5"/>
      <c r="BO151" s="77"/>
      <c r="BP151" s="5"/>
      <c r="BQ151" s="77"/>
      <c r="BR151" s="77"/>
      <c r="BS151" s="77"/>
      <c r="BT151" s="77"/>
      <c r="BU151" s="77"/>
      <c r="BV151" s="77"/>
      <c r="BW151" s="77"/>
      <c r="BX151" s="77"/>
      <c r="CA151" s="77"/>
    </row>
    <row r="152" spans="2:79">
      <c r="B152" s="5">
        <f t="shared" si="172"/>
        <v>40098.104016203564</v>
      </c>
      <c r="C152">
        <f>LOOKUP(B152,Data!$A$6:$A$1806,Data!B$6:B$1806)</f>
        <v>59.928001403808594</v>
      </c>
      <c r="D152" s="8">
        <f>LOOKUP(B152,Data!$A$6:$A$1806,Data!C$6:C$1806)</f>
        <v>3769.629638671875</v>
      </c>
      <c r="H152" s="16">
        <f t="shared" si="169"/>
        <v>57.598876953125</v>
      </c>
      <c r="I152" s="8">
        <f t="shared" si="167"/>
        <v>60.054535320970587</v>
      </c>
      <c r="J152" s="8"/>
      <c r="K152" s="8"/>
      <c r="L152" s="8">
        <f t="shared" si="173"/>
        <v>0.59345668260887663</v>
      </c>
      <c r="M152" s="8">
        <f t="shared" si="174"/>
        <v>3776.6375171571367</v>
      </c>
      <c r="N152" s="8">
        <f>AVERAGE(D$79:D152)</f>
        <v>3788.8074555268158</v>
      </c>
      <c r="O152" s="8">
        <f>AVERAGE(M$79:M152)</f>
        <v>3778.8239261188642</v>
      </c>
      <c r="P152" s="8">
        <f t="shared" si="178"/>
        <v>3721.1851265146247</v>
      </c>
      <c r="Q152" s="8">
        <f>AVERAGE(P$79:P152)</f>
        <v>3699.8206859406996</v>
      </c>
      <c r="R152">
        <f t="shared" si="176"/>
        <v>633</v>
      </c>
      <c r="S152" s="9"/>
      <c r="T152" s="8"/>
      <c r="U152" s="9"/>
      <c r="Y152">
        <v>0</v>
      </c>
      <c r="Z152">
        <f t="shared" si="168"/>
        <v>633</v>
      </c>
      <c r="AA152">
        <f t="shared" si="175"/>
        <v>-556.49060817948589</v>
      </c>
      <c r="AO152" s="5">
        <f t="shared" si="177"/>
        <v>40098.104016203564</v>
      </c>
      <c r="AP152" s="51">
        <f>LOOKUP($AO152,Data!$A$6:$A$1806,Data!$B$6:$B$1806)</f>
        <v>59.928001403808594</v>
      </c>
      <c r="AQ152" s="9">
        <f>LOOKUP($AO152,Data!$A$6:$A$1806,Data!$C$6:$C$1806)</f>
        <v>3769.629638671875</v>
      </c>
      <c r="AR152" s="9">
        <f>LOOKUP($AO152,Data!$A$6:$A$1806,Data!$D$6:$D$1806)</f>
        <v>335</v>
      </c>
      <c r="AS152" s="9">
        <f>IF($AS$1="+",LOOKUP($AO152,Data!$A$6:$A$1806,Data!$E$6:$E$1806)*-1,LOOKUP($AO152,Data!$A$6:$A$1806,Data!$E$6:$E$1806))</f>
        <v>-225.01808166503906</v>
      </c>
      <c r="AT152" s="9">
        <f>LOOKUP($AO152,Data!$A$6:$A$1806,Data!$F$6:$F$1806)</f>
        <v>0</v>
      </c>
      <c r="AU152" s="9">
        <f>LOOKUP($AO152,Data!$A$6:$A$1806,Data!$G$6:$G$1806)</f>
        <v>177.5</v>
      </c>
      <c r="AV152" s="9">
        <f>LOOKUP($AO152,Data!$A$6:$A$1806,Data!$H$6:$H$1806)</f>
        <v>10</v>
      </c>
      <c r="AW152" s="9">
        <f>LOOKUP($AO152,Data!$A$6:$A$1806,Data!$I$6:$I$1806)</f>
        <v>0</v>
      </c>
      <c r="AX152" s="9">
        <f>LOOKUP($AO152,Data!$A$6:$A$1806,Data!$J$6:$J$1806)</f>
        <v>-103</v>
      </c>
      <c r="AY152" s="9">
        <f>LOOKUP($AO152,Data!$A$6:$A$1806,Data!$K$6:$K$1806)</f>
        <v>7590</v>
      </c>
      <c r="AZ152" s="16">
        <f t="shared" si="171"/>
        <v>57.598876953125</v>
      </c>
      <c r="BB152" s="5"/>
      <c r="BO152" s="77"/>
      <c r="BP152" s="5"/>
      <c r="BQ152" s="77"/>
      <c r="BR152" s="77"/>
      <c r="BS152" s="77"/>
      <c r="BT152" s="77"/>
      <c r="BU152" s="77"/>
      <c r="BV152" s="77"/>
      <c r="BW152" s="77"/>
      <c r="BX152" s="77"/>
      <c r="CA152" s="77"/>
    </row>
    <row r="153" spans="2:79">
      <c r="B153" s="5">
        <f t="shared" si="172"/>
        <v>40098.104039351711</v>
      </c>
      <c r="C153">
        <f>LOOKUP(B153,Data!$A$6:$A$1806,Data!B$6:B$1806)</f>
        <v>59.931999206542969</v>
      </c>
      <c r="D153" s="8">
        <f>LOOKUP(B153,Data!$A$6:$A$1806,Data!C$6:C$1806)</f>
        <v>3768.70703125</v>
      </c>
      <c r="H153" s="16">
        <f t="shared" si="169"/>
        <v>54.400634765625</v>
      </c>
      <c r="I153" s="8">
        <f t="shared" si="167"/>
        <v>58.075670126599633</v>
      </c>
      <c r="J153" s="8"/>
      <c r="K153" s="8"/>
      <c r="L153" s="8">
        <f t="shared" si="173"/>
        <v>0.59345668260887663</v>
      </c>
      <c r="M153" s="8">
        <f t="shared" si="174"/>
        <v>3775.2521086453748</v>
      </c>
      <c r="N153" s="8">
        <f>AVERAGE(D$79:D153)</f>
        <v>3788.5394498697915</v>
      </c>
      <c r="O153" s="8">
        <f>AVERAGE(M$79:M153)</f>
        <v>3778.7763018858845</v>
      </c>
      <c r="P153" s="8">
        <f t="shared" si="178"/>
        <v>3721.7785831972337</v>
      </c>
      <c r="Q153" s="8">
        <f>AVERAGE(P$79:P153)</f>
        <v>3700.1174142820041</v>
      </c>
      <c r="R153">
        <f t="shared" si="176"/>
        <v>633</v>
      </c>
      <c r="S153" s="9"/>
      <c r="T153" s="8"/>
      <c r="U153" s="9"/>
      <c r="Y153">
        <v>0</v>
      </c>
      <c r="Z153">
        <f t="shared" si="168"/>
        <v>633</v>
      </c>
      <c r="AA153">
        <f t="shared" si="175"/>
        <v>-576.76144662067043</v>
      </c>
      <c r="AO153" s="5">
        <f t="shared" si="177"/>
        <v>40098.104039351711</v>
      </c>
      <c r="AP153" s="51">
        <f>LOOKUP($AO153,Data!$A$6:$A$1806,Data!$B$6:$B$1806)</f>
        <v>59.931999206542969</v>
      </c>
      <c r="AQ153" s="9">
        <f>LOOKUP($AO153,Data!$A$6:$A$1806,Data!$C$6:$C$1806)</f>
        <v>3768.70703125</v>
      </c>
      <c r="AR153" s="9">
        <f>LOOKUP($AO153,Data!$A$6:$A$1806,Data!$D$6:$D$1806)</f>
        <v>335</v>
      </c>
      <c r="AS153" s="9">
        <f>IF($AS$1="+",LOOKUP($AO153,Data!$A$6:$A$1806,Data!$E$6:$E$1806)*-1,LOOKUP($AO153,Data!$A$6:$A$1806,Data!$E$6:$E$1806))</f>
        <v>-225.01808166503906</v>
      </c>
      <c r="AT153" s="9">
        <f>LOOKUP($AO153,Data!$A$6:$A$1806,Data!$F$6:$F$1806)</f>
        <v>0</v>
      </c>
      <c r="AU153" s="9">
        <f>LOOKUP($AO153,Data!$A$6:$A$1806,Data!$G$6:$G$1806)</f>
        <v>178</v>
      </c>
      <c r="AV153" s="9">
        <f>LOOKUP($AO153,Data!$A$6:$A$1806,Data!$H$6:$H$1806)</f>
        <v>10</v>
      </c>
      <c r="AW153" s="9">
        <f>LOOKUP($AO153,Data!$A$6:$A$1806,Data!$I$6:$I$1806)</f>
        <v>0</v>
      </c>
      <c r="AX153" s="9">
        <f>LOOKUP($AO153,Data!$A$6:$A$1806,Data!$J$6:$J$1806)</f>
        <v>-103</v>
      </c>
      <c r="AY153" s="9">
        <f>LOOKUP($AO153,Data!$A$6:$A$1806,Data!$K$6:$K$1806)</f>
        <v>7590</v>
      </c>
      <c r="AZ153" s="16">
        <f t="shared" si="171"/>
        <v>54.400634765625</v>
      </c>
      <c r="BB153" s="5"/>
      <c r="BO153" s="77"/>
      <c r="BP153" s="5"/>
      <c r="BQ153" s="77"/>
      <c r="BR153" s="77"/>
      <c r="BS153" s="77"/>
      <c r="BT153" s="77"/>
      <c r="BU153" s="77"/>
      <c r="BV153" s="77"/>
      <c r="BW153" s="77"/>
      <c r="BX153" s="77"/>
      <c r="CA153" s="77"/>
    </row>
    <row r="154" spans="2:79">
      <c r="B154" s="5">
        <f t="shared" si="172"/>
        <v>40098.104062499857</v>
      </c>
      <c r="C154">
        <f>LOOKUP(B154,Data!$A$6:$A$1806,Data!B$6:B$1806)</f>
        <v>59.931999206542969</v>
      </c>
      <c r="D154" s="8">
        <f>LOOKUP(B154,Data!$A$6:$A$1806,Data!C$6:C$1806)</f>
        <v>3768.70703125</v>
      </c>
      <c r="H154" s="16">
        <f t="shared" si="169"/>
        <v>54.400634765625</v>
      </c>
      <c r="I154" s="8">
        <f t="shared" si="167"/>
        <v>56.789407750258512</v>
      </c>
      <c r="J154" s="8"/>
      <c r="K154" s="8"/>
      <c r="L154" s="8">
        <f t="shared" si="173"/>
        <v>0.59345668260887663</v>
      </c>
      <c r="M154" s="8">
        <f t="shared" si="174"/>
        <v>3774.5593029516426</v>
      </c>
      <c r="N154" s="8">
        <f>AVERAGE(D$79:D154)</f>
        <v>3788.2784969932154</v>
      </c>
      <c r="O154" s="8">
        <f>AVERAGE(M$79:M154)</f>
        <v>3778.7208150578022</v>
      </c>
      <c r="P154" s="8">
        <f t="shared" si="178"/>
        <v>3722.3720398798428</v>
      </c>
      <c r="Q154" s="8">
        <f>AVERAGE(P$79:P154)</f>
        <v>3700.4141426233086</v>
      </c>
      <c r="R154">
        <f t="shared" si="176"/>
        <v>633</v>
      </c>
      <c r="S154" s="9"/>
      <c r="T154" s="8"/>
      <c r="U154" s="9"/>
      <c r="Y154">
        <v>0</v>
      </c>
      <c r="Z154">
        <f t="shared" si="168"/>
        <v>633</v>
      </c>
      <c r="AA154">
        <f t="shared" si="175"/>
        <v>-576.76144662067043</v>
      </c>
      <c r="AO154" s="5">
        <f t="shared" si="177"/>
        <v>40098.104062499857</v>
      </c>
      <c r="AP154" s="51">
        <f>LOOKUP($AO154,Data!$A$6:$A$1806,Data!$B$6:$B$1806)</f>
        <v>59.931999206542969</v>
      </c>
      <c r="AQ154" s="9">
        <f>LOOKUP($AO154,Data!$A$6:$A$1806,Data!$C$6:$C$1806)</f>
        <v>3768.70703125</v>
      </c>
      <c r="AR154" s="9">
        <f>LOOKUP($AO154,Data!$A$6:$A$1806,Data!$D$6:$D$1806)</f>
        <v>335</v>
      </c>
      <c r="AS154" s="9">
        <f>IF($AS$1="+",LOOKUP($AO154,Data!$A$6:$A$1806,Data!$E$6:$E$1806)*-1,LOOKUP($AO154,Data!$A$6:$A$1806,Data!$E$6:$E$1806))</f>
        <v>-225.01808166503906</v>
      </c>
      <c r="AT154" s="9">
        <f>LOOKUP($AO154,Data!$A$6:$A$1806,Data!$F$6:$F$1806)</f>
        <v>0</v>
      </c>
      <c r="AU154" s="9">
        <f>LOOKUP($AO154,Data!$A$6:$A$1806,Data!$G$6:$G$1806)</f>
        <v>178</v>
      </c>
      <c r="AV154" s="9">
        <f>LOOKUP($AO154,Data!$A$6:$A$1806,Data!$H$6:$H$1806)</f>
        <v>10</v>
      </c>
      <c r="AW154" s="9">
        <f>LOOKUP($AO154,Data!$A$6:$A$1806,Data!$I$6:$I$1806)</f>
        <v>0</v>
      </c>
      <c r="AX154" s="9">
        <f>LOOKUP($AO154,Data!$A$6:$A$1806,Data!$J$6:$J$1806)</f>
        <v>-103</v>
      </c>
      <c r="AY154" s="9">
        <f>LOOKUP($AO154,Data!$A$6:$A$1806,Data!$K$6:$K$1806)</f>
        <v>7590</v>
      </c>
      <c r="AZ154" s="16">
        <f t="shared" si="171"/>
        <v>54.400634765625</v>
      </c>
      <c r="BB154" s="5"/>
      <c r="BO154" s="77"/>
      <c r="BP154" s="5"/>
      <c r="BQ154" s="77"/>
      <c r="BR154" s="77"/>
      <c r="BS154" s="77"/>
      <c r="BT154" s="77"/>
      <c r="BU154" s="77"/>
      <c r="BV154" s="77"/>
      <c r="BW154" s="77"/>
      <c r="BX154" s="77"/>
      <c r="CA154" s="77"/>
    </row>
    <row r="155" spans="2:79">
      <c r="B155" s="5">
        <f t="shared" si="172"/>
        <v>40098.104085648003</v>
      </c>
      <c r="C155">
        <f>LOOKUP(B155,Data!$A$6:$A$1806,Data!B$6:B$1806)</f>
        <v>59.926998138427734</v>
      </c>
      <c r="D155" s="8">
        <f>LOOKUP(B155,Data!$A$6:$A$1806,Data!C$6:C$1806)</f>
        <v>3767.02099609375</v>
      </c>
      <c r="H155" s="16">
        <f t="shared" si="169"/>
        <v>58.4014892578125</v>
      </c>
      <c r="I155" s="8">
        <f t="shared" si="167"/>
        <v>57.35363627790241</v>
      </c>
      <c r="J155" s="8"/>
      <c r="K155" s="8"/>
      <c r="L155" s="8">
        <f t="shared" si="173"/>
        <v>0.59345668260887663</v>
      </c>
      <c r="M155" s="8">
        <f t="shared" si="174"/>
        <v>3775.7169881618956</v>
      </c>
      <c r="N155" s="8">
        <f>AVERAGE(D$79:D155)</f>
        <v>3788.0024255529624</v>
      </c>
      <c r="O155" s="8">
        <f>AVERAGE(M$79:M155)</f>
        <v>3778.6818043188941</v>
      </c>
      <c r="P155" s="8">
        <f t="shared" si="178"/>
        <v>3722.9654965624518</v>
      </c>
      <c r="Q155" s="8">
        <f>AVERAGE(P$79:P155)</f>
        <v>3700.7108709646136</v>
      </c>
      <c r="R155">
        <f t="shared" si="176"/>
        <v>633</v>
      </c>
      <c r="S155" s="9"/>
      <c r="T155" s="8"/>
      <c r="U155" s="9"/>
      <c r="Y155">
        <v>0</v>
      </c>
      <c r="Z155">
        <f t="shared" si="168"/>
        <v>633</v>
      </c>
      <c r="AA155">
        <f t="shared" si="175"/>
        <v>-551.625258048967</v>
      </c>
      <c r="AO155" s="5">
        <f t="shared" si="177"/>
        <v>40098.104085648003</v>
      </c>
      <c r="AP155" s="51">
        <f>LOOKUP($AO155,Data!$A$6:$A$1806,Data!$B$6:$B$1806)</f>
        <v>59.926998138427734</v>
      </c>
      <c r="AQ155" s="9">
        <f>LOOKUP($AO155,Data!$A$6:$A$1806,Data!$C$6:$C$1806)</f>
        <v>3767.02099609375</v>
      </c>
      <c r="AR155" s="9">
        <f>LOOKUP($AO155,Data!$A$6:$A$1806,Data!$D$6:$D$1806)</f>
        <v>335</v>
      </c>
      <c r="AS155" s="9">
        <f>IF($AS$1="+",LOOKUP($AO155,Data!$A$6:$A$1806,Data!$E$6:$E$1806)*-1,LOOKUP($AO155,Data!$A$6:$A$1806,Data!$E$6:$E$1806))</f>
        <v>-228.36515808105469</v>
      </c>
      <c r="AT155" s="9">
        <f>LOOKUP($AO155,Data!$A$6:$A$1806,Data!$F$6:$F$1806)</f>
        <v>0</v>
      </c>
      <c r="AU155" s="9">
        <f>LOOKUP($AO155,Data!$A$6:$A$1806,Data!$G$6:$G$1806)</f>
        <v>178.5</v>
      </c>
      <c r="AV155" s="9">
        <f>LOOKUP($AO155,Data!$A$6:$A$1806,Data!$H$6:$H$1806)</f>
        <v>10</v>
      </c>
      <c r="AW155" s="9">
        <f>LOOKUP($AO155,Data!$A$6:$A$1806,Data!$I$6:$I$1806)</f>
        <v>0</v>
      </c>
      <c r="AX155" s="9">
        <f>LOOKUP($AO155,Data!$A$6:$A$1806,Data!$J$6:$J$1806)</f>
        <v>-103</v>
      </c>
      <c r="AY155" s="9">
        <f>LOOKUP($AO155,Data!$A$6:$A$1806,Data!$K$6:$K$1806)</f>
        <v>7590</v>
      </c>
      <c r="AZ155" s="16">
        <f t="shared" si="171"/>
        <v>58.4014892578125</v>
      </c>
      <c r="BB155" s="5"/>
      <c r="BO155" s="77"/>
      <c r="BP155" s="5"/>
      <c r="BQ155" s="77"/>
      <c r="BR155" s="77"/>
      <c r="BS155" s="77"/>
      <c r="BT155" s="77"/>
      <c r="BU155" s="77"/>
      <c r="BV155" s="77"/>
      <c r="BW155" s="77"/>
      <c r="BX155" s="77"/>
      <c r="CA155" s="77"/>
    </row>
    <row r="156" spans="2:79">
      <c r="B156" s="5">
        <f t="shared" si="172"/>
        <v>40098.104108796149</v>
      </c>
      <c r="C156">
        <f>LOOKUP(B156,Data!$A$6:$A$1806,Data!B$6:B$1806)</f>
        <v>59.930999755859375</v>
      </c>
      <c r="D156" s="8">
        <f>LOOKUP(B156,Data!$A$6:$A$1806,Data!C$6:C$1806)</f>
        <v>3767.407958984375</v>
      </c>
      <c r="H156" s="16">
        <f t="shared" si="169"/>
        <v>55.2001953125</v>
      </c>
      <c r="I156" s="8">
        <f t="shared" si="167"/>
        <v>56.599931940011565</v>
      </c>
      <c r="J156" s="8"/>
      <c r="K156" s="8"/>
      <c r="L156" s="8">
        <f t="shared" si="173"/>
        <v>0.59345668260887663</v>
      </c>
      <c r="M156" s="8">
        <f t="shared" si="174"/>
        <v>3775.556740506614</v>
      </c>
      <c r="N156" s="8">
        <f>AVERAGE(D$79:D156)</f>
        <v>3787.7383939302886</v>
      </c>
      <c r="O156" s="8">
        <f>AVERAGE(M$79:M156)</f>
        <v>3778.6417393982238</v>
      </c>
      <c r="P156" s="8">
        <f t="shared" si="178"/>
        <v>3723.5589532450608</v>
      </c>
      <c r="Q156" s="8">
        <f>AVERAGE(P$79:P156)</f>
        <v>3701.0075993059177</v>
      </c>
      <c r="R156">
        <f t="shared" si="176"/>
        <v>633</v>
      </c>
      <c r="S156" s="9"/>
      <c r="T156" s="8"/>
      <c r="U156" s="9"/>
      <c r="Y156">
        <v>0</v>
      </c>
      <c r="Z156">
        <f t="shared" si="168"/>
        <v>633</v>
      </c>
      <c r="AA156">
        <f t="shared" si="175"/>
        <v>-571.55653836218028</v>
      </c>
      <c r="AO156" s="5">
        <f t="shared" si="177"/>
        <v>40098.104108796149</v>
      </c>
      <c r="AP156" s="51">
        <f>LOOKUP($AO156,Data!$A$6:$A$1806,Data!$B$6:$B$1806)</f>
        <v>59.930999755859375</v>
      </c>
      <c r="AQ156" s="9">
        <f>LOOKUP($AO156,Data!$A$6:$A$1806,Data!$C$6:$C$1806)</f>
        <v>3767.407958984375</v>
      </c>
      <c r="AR156" s="9">
        <f>LOOKUP($AO156,Data!$A$6:$A$1806,Data!$D$6:$D$1806)</f>
        <v>335</v>
      </c>
      <c r="AS156" s="9">
        <f>IF($AS$1="+",LOOKUP($AO156,Data!$A$6:$A$1806,Data!$E$6:$E$1806)*-1,LOOKUP($AO156,Data!$A$6:$A$1806,Data!$E$6:$E$1806))</f>
        <v>-228.36515808105469</v>
      </c>
      <c r="AT156" s="9">
        <f>LOOKUP($AO156,Data!$A$6:$A$1806,Data!$F$6:$F$1806)</f>
        <v>0</v>
      </c>
      <c r="AU156" s="9">
        <f>LOOKUP($AO156,Data!$A$6:$A$1806,Data!$G$6:$G$1806)</f>
        <v>179</v>
      </c>
      <c r="AV156" s="9">
        <f>LOOKUP($AO156,Data!$A$6:$A$1806,Data!$H$6:$H$1806)</f>
        <v>10</v>
      </c>
      <c r="AW156" s="9">
        <f>LOOKUP($AO156,Data!$A$6:$A$1806,Data!$I$6:$I$1806)</f>
        <v>0</v>
      </c>
      <c r="AX156" s="9">
        <f>LOOKUP($AO156,Data!$A$6:$A$1806,Data!$J$6:$J$1806)</f>
        <v>-103</v>
      </c>
      <c r="AY156" s="9">
        <f>LOOKUP($AO156,Data!$A$6:$A$1806,Data!$K$6:$K$1806)</f>
        <v>7591</v>
      </c>
      <c r="AZ156" s="16">
        <f t="shared" si="171"/>
        <v>55.2001953125</v>
      </c>
      <c r="BB156" s="5"/>
      <c r="BO156" s="77"/>
      <c r="BP156" s="5"/>
      <c r="BQ156" s="77"/>
      <c r="BR156" s="77"/>
      <c r="BS156" s="77"/>
      <c r="BT156" s="77"/>
      <c r="BU156" s="77"/>
      <c r="BV156" s="77"/>
      <c r="BW156" s="77"/>
      <c r="BX156" s="77"/>
      <c r="CA156" s="77"/>
    </row>
    <row r="157" spans="2:79">
      <c r="B157" s="5">
        <f t="shared" si="172"/>
        <v>40098.104131944296</v>
      </c>
      <c r="C157">
        <f>LOOKUP(B157,Data!$A$6:$A$1806,Data!B$6:B$1806)</f>
        <v>59.930999755859375</v>
      </c>
      <c r="D157" s="8">
        <f>LOOKUP(B157,Data!$A$6:$A$1806,Data!C$6:C$1806)</f>
        <v>3767.407958984375</v>
      </c>
      <c r="H157" s="16">
        <f t="shared" si="169"/>
        <v>55.2001953125</v>
      </c>
      <c r="I157" s="8">
        <f t="shared" si="167"/>
        <v>56.110024120382519</v>
      </c>
      <c r="J157" s="8"/>
      <c r="K157" s="8"/>
      <c r="L157" s="8">
        <f t="shared" si="173"/>
        <v>0.59345668260887663</v>
      </c>
      <c r="M157" s="8">
        <f t="shared" si="174"/>
        <v>3775.660289369594</v>
      </c>
      <c r="N157" s="8">
        <f>AVERAGE(D$79:D157)</f>
        <v>3787.4810466524923</v>
      </c>
      <c r="O157" s="8">
        <f>AVERAGE(M$79:M157)</f>
        <v>3778.6039995244437</v>
      </c>
      <c r="P157" s="8">
        <f t="shared" si="178"/>
        <v>3724.1524099276699</v>
      </c>
      <c r="Q157" s="8">
        <f>AVERAGE(P$79:P157)</f>
        <v>3701.3043276472226</v>
      </c>
      <c r="R157">
        <f t="shared" si="176"/>
        <v>633</v>
      </c>
      <c r="S157" s="9"/>
      <c r="T157" s="8"/>
      <c r="U157" s="9"/>
      <c r="Y157">
        <v>0</v>
      </c>
      <c r="Z157">
        <f t="shared" si="168"/>
        <v>633</v>
      </c>
      <c r="AA157">
        <f t="shared" si="175"/>
        <v>-571.55653836218028</v>
      </c>
      <c r="AO157" s="5">
        <f t="shared" si="177"/>
        <v>40098.104131944296</v>
      </c>
      <c r="AP157" s="51">
        <f>LOOKUP($AO157,Data!$A$6:$A$1806,Data!$B$6:$B$1806)</f>
        <v>59.930999755859375</v>
      </c>
      <c r="AQ157" s="9">
        <f>LOOKUP($AO157,Data!$A$6:$A$1806,Data!$C$6:$C$1806)</f>
        <v>3767.407958984375</v>
      </c>
      <c r="AR157" s="9">
        <f>LOOKUP($AO157,Data!$A$6:$A$1806,Data!$D$6:$D$1806)</f>
        <v>335</v>
      </c>
      <c r="AS157" s="9">
        <f>IF($AS$1="+",LOOKUP($AO157,Data!$A$6:$A$1806,Data!$E$6:$E$1806)*-1,LOOKUP($AO157,Data!$A$6:$A$1806,Data!$E$6:$E$1806))</f>
        <v>-228.36515808105469</v>
      </c>
      <c r="AT157" s="9">
        <f>LOOKUP($AO157,Data!$A$6:$A$1806,Data!$F$6:$F$1806)</f>
        <v>0</v>
      </c>
      <c r="AU157" s="9">
        <f>LOOKUP($AO157,Data!$A$6:$A$1806,Data!$G$6:$G$1806)</f>
        <v>179</v>
      </c>
      <c r="AV157" s="9">
        <f>LOOKUP($AO157,Data!$A$6:$A$1806,Data!$H$6:$H$1806)</f>
        <v>10</v>
      </c>
      <c r="AW157" s="9">
        <f>LOOKUP($AO157,Data!$A$6:$A$1806,Data!$I$6:$I$1806)</f>
        <v>0</v>
      </c>
      <c r="AX157" s="9">
        <f>LOOKUP($AO157,Data!$A$6:$A$1806,Data!$J$6:$J$1806)</f>
        <v>-103</v>
      </c>
      <c r="AY157" s="9">
        <f>LOOKUP($AO157,Data!$A$6:$A$1806,Data!$K$6:$K$1806)</f>
        <v>7591</v>
      </c>
      <c r="AZ157" s="16">
        <f t="shared" si="171"/>
        <v>55.2001953125</v>
      </c>
      <c r="BB157" s="5"/>
      <c r="BO157" s="77"/>
      <c r="BP157" s="5"/>
      <c r="BQ157" s="77"/>
      <c r="BR157" s="77"/>
      <c r="BS157" s="77"/>
      <c r="BT157" s="77"/>
      <c r="BU157" s="77"/>
      <c r="BV157" s="77"/>
      <c r="BW157" s="77"/>
      <c r="BX157" s="77"/>
      <c r="CA157" s="77"/>
    </row>
    <row r="158" spans="2:79">
      <c r="B158" s="5">
        <f t="shared" si="172"/>
        <v>40098.104155092442</v>
      </c>
      <c r="C158">
        <f>LOOKUP(B158,Data!$A$6:$A$1806,Data!B$6:B$1806)</f>
        <v>59.929000854492187</v>
      </c>
      <c r="D158" s="8">
        <f>LOOKUP(B158,Data!$A$6:$A$1806,Data!C$6:C$1806)</f>
        <v>3766.259033203125</v>
      </c>
      <c r="H158" s="16">
        <f t="shared" si="169"/>
        <v>56.79931640625</v>
      </c>
      <c r="I158" s="8">
        <f t="shared" si="167"/>
        <v>56.351276420436136</v>
      </c>
      <c r="J158" s="8"/>
      <c r="K158" s="8"/>
      <c r="L158" s="8">
        <f t="shared" si="173"/>
        <v>0.59345668260887663</v>
      </c>
      <c r="M158" s="8">
        <f t="shared" si="174"/>
        <v>3776.4949983522565</v>
      </c>
      <c r="N158" s="8">
        <f>AVERAGE(D$79:D158)</f>
        <v>3787.2157714843752</v>
      </c>
      <c r="O158" s="8">
        <f>AVERAGE(M$79:M158)</f>
        <v>3778.577637009791</v>
      </c>
      <c r="P158" s="8">
        <f t="shared" si="178"/>
        <v>3724.7458666102789</v>
      </c>
      <c r="Q158" s="8">
        <f>AVERAGE(P$79:P158)</f>
        <v>3701.6010559885267</v>
      </c>
      <c r="R158">
        <f t="shared" si="176"/>
        <v>633</v>
      </c>
      <c r="S158" s="9"/>
      <c r="T158" s="8"/>
      <c r="U158" s="9"/>
      <c r="Y158">
        <v>0</v>
      </c>
      <c r="Z158">
        <f t="shared" si="168"/>
        <v>633</v>
      </c>
      <c r="AA158">
        <f t="shared" si="175"/>
        <v>-561.42355150305343</v>
      </c>
      <c r="AO158" s="5">
        <f t="shared" si="177"/>
        <v>40098.104155092442</v>
      </c>
      <c r="AP158" s="51">
        <f>LOOKUP($AO158,Data!$A$6:$A$1806,Data!$B$6:$B$1806)</f>
        <v>59.929000854492187</v>
      </c>
      <c r="AQ158" s="9">
        <f>LOOKUP($AO158,Data!$A$6:$A$1806,Data!$C$6:$C$1806)</f>
        <v>3766.259033203125</v>
      </c>
      <c r="AR158" s="9">
        <f>LOOKUP($AO158,Data!$A$6:$A$1806,Data!$D$6:$D$1806)</f>
        <v>335</v>
      </c>
      <c r="AS158" s="9">
        <f>IF($AS$1="+",LOOKUP($AO158,Data!$A$6:$A$1806,Data!$E$6:$E$1806)*-1,LOOKUP($AO158,Data!$A$6:$A$1806,Data!$E$6:$E$1806))</f>
        <v>-228.36515808105469</v>
      </c>
      <c r="AT158" s="9">
        <f>LOOKUP($AO158,Data!$A$6:$A$1806,Data!$F$6:$F$1806)</f>
        <v>0</v>
      </c>
      <c r="AU158" s="9">
        <f>LOOKUP($AO158,Data!$A$6:$A$1806,Data!$G$6:$G$1806)</f>
        <v>179.5</v>
      </c>
      <c r="AV158" s="9">
        <f>LOOKUP($AO158,Data!$A$6:$A$1806,Data!$H$6:$H$1806)</f>
        <v>10</v>
      </c>
      <c r="AW158" s="9">
        <f>LOOKUP($AO158,Data!$A$6:$A$1806,Data!$I$6:$I$1806)</f>
        <v>0</v>
      </c>
      <c r="AX158" s="9">
        <f>LOOKUP($AO158,Data!$A$6:$A$1806,Data!$J$6:$J$1806)</f>
        <v>-103</v>
      </c>
      <c r="AY158" s="9">
        <f>LOOKUP($AO158,Data!$A$6:$A$1806,Data!$K$6:$K$1806)</f>
        <v>7591</v>
      </c>
      <c r="AZ158" s="16">
        <f t="shared" si="171"/>
        <v>56.79931640625</v>
      </c>
      <c r="BB158" s="5"/>
      <c r="BO158" s="77"/>
      <c r="BP158" s="5"/>
      <c r="BQ158" s="77"/>
      <c r="BR158" s="77"/>
      <c r="BS158" s="77"/>
      <c r="BT158" s="77"/>
      <c r="BU158" s="77"/>
      <c r="BV158" s="77"/>
      <c r="BW158" s="77"/>
      <c r="BX158" s="77"/>
      <c r="CA158" s="77"/>
    </row>
    <row r="159" spans="2:79">
      <c r="B159" s="5">
        <f t="shared" si="172"/>
        <v>40098.104178240588</v>
      </c>
      <c r="C159">
        <f>LOOKUP(B159,Data!$A$6:$A$1806,Data!B$6:B$1806)</f>
        <v>59.930999755859375</v>
      </c>
      <c r="D159" s="8">
        <f>LOOKUP(B159,Data!$A$6:$A$1806,Data!C$6:C$1806)</f>
        <v>3765.671630859375</v>
      </c>
      <c r="H159" s="16">
        <f t="shared" si="169"/>
        <v>55.2001953125</v>
      </c>
      <c r="I159" s="8">
        <f t="shared" si="167"/>
        <v>55.948398032658488</v>
      </c>
      <c r="J159" s="8"/>
      <c r="K159" s="8"/>
      <c r="L159" s="8">
        <f t="shared" si="173"/>
        <v>0.59345668260887663</v>
      </c>
      <c r="M159" s="8">
        <f t="shared" si="174"/>
        <v>3776.6855766470881</v>
      </c>
      <c r="N159" s="8">
        <f>AVERAGE(D$79:D159)</f>
        <v>3786.9497944396221</v>
      </c>
      <c r="O159" s="8">
        <f>AVERAGE(M$79:M159)</f>
        <v>3778.5542782398816</v>
      </c>
      <c r="P159" s="8">
        <f t="shared" si="178"/>
        <v>3725.3393232928879</v>
      </c>
      <c r="Q159" s="8">
        <f>AVERAGE(P$79:P159)</f>
        <v>3701.8977843298317</v>
      </c>
      <c r="R159">
        <f t="shared" si="176"/>
        <v>633</v>
      </c>
      <c r="S159" s="9"/>
      <c r="T159" s="8"/>
      <c r="U159" s="9"/>
      <c r="Y159">
        <v>0</v>
      </c>
      <c r="Z159">
        <f t="shared" si="168"/>
        <v>633</v>
      </c>
      <c r="AA159">
        <f t="shared" si="175"/>
        <v>-571.55653836218028</v>
      </c>
      <c r="AO159" s="5">
        <f t="shared" si="177"/>
        <v>40098.104178240588</v>
      </c>
      <c r="AP159" s="51">
        <f>LOOKUP($AO159,Data!$A$6:$A$1806,Data!$B$6:$B$1806)</f>
        <v>59.930999755859375</v>
      </c>
      <c r="AQ159" s="9">
        <f>LOOKUP($AO159,Data!$A$6:$A$1806,Data!$C$6:$C$1806)</f>
        <v>3765.671630859375</v>
      </c>
      <c r="AR159" s="9">
        <f>LOOKUP($AO159,Data!$A$6:$A$1806,Data!$D$6:$D$1806)</f>
        <v>335</v>
      </c>
      <c r="AS159" s="9">
        <f>IF($AS$1="+",LOOKUP($AO159,Data!$A$6:$A$1806,Data!$E$6:$E$1806)*-1,LOOKUP($AO159,Data!$A$6:$A$1806,Data!$E$6:$E$1806))</f>
        <v>-228.36515808105469</v>
      </c>
      <c r="AT159" s="9">
        <f>LOOKUP($AO159,Data!$A$6:$A$1806,Data!$F$6:$F$1806)</f>
        <v>0</v>
      </c>
      <c r="AU159" s="9">
        <f>LOOKUP($AO159,Data!$A$6:$A$1806,Data!$G$6:$G$1806)</f>
        <v>180</v>
      </c>
      <c r="AV159" s="9">
        <f>LOOKUP($AO159,Data!$A$6:$A$1806,Data!$H$6:$H$1806)</f>
        <v>10</v>
      </c>
      <c r="AW159" s="9">
        <f>LOOKUP($AO159,Data!$A$6:$A$1806,Data!$I$6:$I$1806)</f>
        <v>0</v>
      </c>
      <c r="AX159" s="9">
        <f>LOOKUP($AO159,Data!$A$6:$A$1806,Data!$J$6:$J$1806)</f>
        <v>-103</v>
      </c>
      <c r="AY159" s="9">
        <f>LOOKUP($AO159,Data!$A$6:$A$1806,Data!$K$6:$K$1806)</f>
        <v>7591</v>
      </c>
      <c r="AZ159" s="16">
        <f t="shared" si="171"/>
        <v>55.2001953125</v>
      </c>
      <c r="BB159" s="5"/>
      <c r="BO159" s="77"/>
      <c r="BP159" s="5"/>
      <c r="BQ159" s="77"/>
      <c r="BR159" s="77"/>
      <c r="BS159" s="77"/>
      <c r="BT159" s="77"/>
      <c r="BU159" s="77"/>
      <c r="BV159" s="77"/>
      <c r="BW159" s="77"/>
      <c r="BX159" s="77"/>
      <c r="CA159" s="77"/>
    </row>
    <row r="160" spans="2:79">
      <c r="B160" s="5">
        <f t="shared" si="172"/>
        <v>40098.104201388735</v>
      </c>
      <c r="C160">
        <f>LOOKUP(B160,Data!$A$6:$A$1806,Data!B$6:B$1806)</f>
        <v>59.930999755859375</v>
      </c>
      <c r="D160" s="8">
        <f>LOOKUP(B160,Data!$A$6:$A$1806,Data!C$6:C$1806)</f>
        <v>3765.671630859375</v>
      </c>
      <c r="H160" s="16">
        <f t="shared" si="169"/>
        <v>55.2001953125</v>
      </c>
      <c r="I160" s="8">
        <f t="shared" si="167"/>
        <v>55.686527080603021</v>
      </c>
      <c r="J160" s="8"/>
      <c r="K160" s="8"/>
      <c r="L160" s="8">
        <f t="shared" si="173"/>
        <v>0.59345668260887663</v>
      </c>
      <c r="M160" s="8">
        <f t="shared" si="174"/>
        <v>3777.0171623776414</v>
      </c>
      <c r="N160" s="8">
        <f>AVERAGE(D$79:D160)</f>
        <v>3786.6903046398629</v>
      </c>
      <c r="O160" s="8">
        <f>AVERAGE(M$79:M160)</f>
        <v>3778.5355329244885</v>
      </c>
      <c r="P160" s="8">
        <f t="shared" si="178"/>
        <v>3725.9327799754969</v>
      </c>
      <c r="Q160" s="8">
        <f>AVERAGE(P$79:P160)</f>
        <v>3702.1945126711357</v>
      </c>
      <c r="R160">
        <f t="shared" si="176"/>
        <v>633</v>
      </c>
      <c r="S160" s="9"/>
      <c r="T160" s="8"/>
      <c r="U160" s="9"/>
      <c r="Y160">
        <v>0</v>
      </c>
      <c r="Z160">
        <f t="shared" si="168"/>
        <v>633</v>
      </c>
      <c r="AA160">
        <f t="shared" si="175"/>
        <v>-571.55653836218028</v>
      </c>
      <c r="AO160" s="5">
        <f t="shared" si="177"/>
        <v>40098.104201388735</v>
      </c>
      <c r="AP160" s="51">
        <f>LOOKUP($AO160,Data!$A$6:$A$1806,Data!$B$6:$B$1806)</f>
        <v>59.930999755859375</v>
      </c>
      <c r="AQ160" s="9">
        <f>LOOKUP($AO160,Data!$A$6:$A$1806,Data!$C$6:$C$1806)</f>
        <v>3765.671630859375</v>
      </c>
      <c r="AR160" s="9">
        <f>LOOKUP($AO160,Data!$A$6:$A$1806,Data!$D$6:$D$1806)</f>
        <v>335</v>
      </c>
      <c r="AS160" s="9">
        <f>IF($AS$1="+",LOOKUP($AO160,Data!$A$6:$A$1806,Data!$E$6:$E$1806)*-1,LOOKUP($AO160,Data!$A$6:$A$1806,Data!$E$6:$E$1806))</f>
        <v>-228.36515808105469</v>
      </c>
      <c r="AT160" s="9">
        <f>LOOKUP($AO160,Data!$A$6:$A$1806,Data!$F$6:$F$1806)</f>
        <v>0</v>
      </c>
      <c r="AU160" s="9">
        <f>LOOKUP($AO160,Data!$A$6:$A$1806,Data!$G$6:$G$1806)</f>
        <v>180</v>
      </c>
      <c r="AV160" s="9">
        <f>LOOKUP($AO160,Data!$A$6:$A$1806,Data!$H$6:$H$1806)</f>
        <v>10</v>
      </c>
      <c r="AW160" s="9">
        <f>LOOKUP($AO160,Data!$A$6:$A$1806,Data!$I$6:$I$1806)</f>
        <v>0</v>
      </c>
      <c r="AX160" s="9">
        <f>LOOKUP($AO160,Data!$A$6:$A$1806,Data!$J$6:$J$1806)</f>
        <v>-103</v>
      </c>
      <c r="AY160" s="9">
        <f>LOOKUP($AO160,Data!$A$6:$A$1806,Data!$K$6:$K$1806)</f>
        <v>7591</v>
      </c>
      <c r="AZ160" s="16">
        <f t="shared" si="171"/>
        <v>55.2001953125</v>
      </c>
      <c r="BB160" s="5"/>
      <c r="BO160" s="77"/>
      <c r="BP160" s="5"/>
      <c r="BQ160" s="77"/>
      <c r="BR160" s="77"/>
      <c r="BS160" s="77"/>
      <c r="BT160" s="77"/>
      <c r="BU160" s="77"/>
      <c r="BV160" s="77"/>
      <c r="BW160" s="77"/>
      <c r="BX160" s="77"/>
      <c r="CA160" s="77"/>
    </row>
    <row r="161" spans="2:79">
      <c r="B161" s="5">
        <f t="shared" si="172"/>
        <v>40098.104224536881</v>
      </c>
      <c r="C161">
        <f>LOOKUP(B161,Data!$A$6:$A$1806,Data!B$6:B$1806)</f>
        <v>59.937000274658203</v>
      </c>
      <c r="D161" s="8">
        <f>LOOKUP(B161,Data!$A$6:$A$1806,Data!C$6:C$1806)</f>
        <v>3766.12255859375</v>
      </c>
      <c r="H161" s="16">
        <f t="shared" si="169"/>
        <v>50.3997802734375</v>
      </c>
      <c r="I161" s="8">
        <f t="shared" si="167"/>
        <v>53.836165698095087</v>
      </c>
      <c r="J161" s="8"/>
      <c r="K161" s="8"/>
      <c r="L161" s="8">
        <f t="shared" si="173"/>
        <v>0.59345668260887663</v>
      </c>
      <c r="M161" s="8">
        <f t="shared" si="174"/>
        <v>3775.7602576777426</v>
      </c>
      <c r="N161" s="8">
        <f>AVERAGE(D$79:D161)</f>
        <v>3786.4425004706327</v>
      </c>
      <c r="O161" s="8">
        <f>AVERAGE(M$79:M161)</f>
        <v>3778.502095873323</v>
      </c>
      <c r="P161" s="8">
        <f t="shared" si="178"/>
        <v>3726.526236658106</v>
      </c>
      <c r="Q161" s="8">
        <f>AVERAGE(P$79:P161)</f>
        <v>3702.4912410124402</v>
      </c>
      <c r="R161">
        <f t="shared" si="176"/>
        <v>633</v>
      </c>
      <c r="S161" s="9"/>
      <c r="T161" s="8"/>
      <c r="U161" s="9"/>
      <c r="Y161">
        <v>0</v>
      </c>
      <c r="Z161">
        <f t="shared" si="168"/>
        <v>633</v>
      </c>
      <c r="AA161">
        <f t="shared" si="175"/>
        <v>-604.29779129263102</v>
      </c>
      <c r="AO161" s="5">
        <f t="shared" si="177"/>
        <v>40098.104224536881</v>
      </c>
      <c r="AP161" s="51">
        <f>LOOKUP($AO161,Data!$A$6:$A$1806,Data!$B$6:$B$1806)</f>
        <v>59.937000274658203</v>
      </c>
      <c r="AQ161" s="9">
        <f>LOOKUP($AO161,Data!$A$6:$A$1806,Data!$C$6:$C$1806)</f>
        <v>3766.12255859375</v>
      </c>
      <c r="AR161" s="9">
        <f>LOOKUP($AO161,Data!$A$6:$A$1806,Data!$D$6:$D$1806)</f>
        <v>335</v>
      </c>
      <c r="AS161" s="9">
        <f>IF($AS$1="+",LOOKUP($AO161,Data!$A$6:$A$1806,Data!$E$6:$E$1806)*-1,LOOKUP($AO161,Data!$A$6:$A$1806,Data!$E$6:$E$1806))</f>
        <v>-228.36515808105469</v>
      </c>
      <c r="AT161" s="9">
        <f>LOOKUP($AO161,Data!$A$6:$A$1806,Data!$F$6:$F$1806)</f>
        <v>0</v>
      </c>
      <c r="AU161" s="9">
        <f>LOOKUP($AO161,Data!$A$6:$A$1806,Data!$G$6:$G$1806)</f>
        <v>180.5</v>
      </c>
      <c r="AV161" s="9">
        <f>LOOKUP($AO161,Data!$A$6:$A$1806,Data!$H$6:$H$1806)</f>
        <v>10</v>
      </c>
      <c r="AW161" s="9">
        <f>LOOKUP($AO161,Data!$A$6:$A$1806,Data!$I$6:$I$1806)</f>
        <v>0</v>
      </c>
      <c r="AX161" s="9">
        <f>LOOKUP($AO161,Data!$A$6:$A$1806,Data!$J$6:$J$1806)</f>
        <v>-103</v>
      </c>
      <c r="AY161" s="9">
        <f>LOOKUP($AO161,Data!$A$6:$A$1806,Data!$K$6:$K$1806)</f>
        <v>7592</v>
      </c>
      <c r="AZ161" s="16">
        <f t="shared" si="171"/>
        <v>50.3997802734375</v>
      </c>
      <c r="BB161" s="5"/>
      <c r="BO161" s="77"/>
      <c r="BP161" s="5"/>
      <c r="BQ161" s="77"/>
      <c r="BR161" s="77"/>
      <c r="BS161" s="77"/>
      <c r="BT161" s="77"/>
      <c r="BU161" s="77"/>
      <c r="BV161" s="77"/>
      <c r="BW161" s="77"/>
      <c r="BX161" s="77"/>
      <c r="CA161" s="77"/>
    </row>
    <row r="162" spans="2:79">
      <c r="B162" s="5">
        <f t="shared" si="172"/>
        <v>40098.104247685027</v>
      </c>
      <c r="C162">
        <f>LOOKUP(B162,Data!$A$6:$A$1806,Data!B$6:B$1806)</f>
        <v>59.944999694824219</v>
      </c>
      <c r="D162" s="8">
        <f>LOOKUP(B162,Data!$A$6:$A$1806,Data!C$6:C$1806)</f>
        <v>3765.10498046875</v>
      </c>
      <c r="H162" s="16">
        <f t="shared" si="169"/>
        <v>44.000244140625</v>
      </c>
      <c r="I162" s="8">
        <f t="shared" si="167"/>
        <v>50.393593152980557</v>
      </c>
      <c r="J162" s="8"/>
      <c r="K162" s="8"/>
      <c r="L162" s="8">
        <f t="shared" si="173"/>
        <v>0.59345668260887663</v>
      </c>
      <c r="M162" s="8">
        <f t="shared" si="174"/>
        <v>3772.911141815237</v>
      </c>
      <c r="N162" s="8">
        <f>AVERAGE(D$79:D162)</f>
        <v>3786.1884823753721</v>
      </c>
      <c r="O162" s="8">
        <f>AVERAGE(M$79:M162)</f>
        <v>3778.4355368964411</v>
      </c>
      <c r="P162" s="8">
        <f t="shared" si="178"/>
        <v>3727.119693340715</v>
      </c>
      <c r="Q162" s="8">
        <f>AVERAGE(P$79:P162)</f>
        <v>3702.7879693537448</v>
      </c>
      <c r="R162">
        <f t="shared" si="176"/>
        <v>633</v>
      </c>
      <c r="S162" s="9"/>
      <c r="T162" s="8"/>
      <c r="U162" s="9"/>
      <c r="Y162">
        <v>0</v>
      </c>
      <c r="Z162">
        <f t="shared" si="168"/>
        <v>633</v>
      </c>
      <c r="AA162">
        <f t="shared" si="175"/>
        <v>-654.26181172991619</v>
      </c>
      <c r="AO162" s="5">
        <f t="shared" si="177"/>
        <v>40098.104247685027</v>
      </c>
      <c r="AP162" s="51">
        <f>LOOKUP($AO162,Data!$A$6:$A$1806,Data!$B$6:$B$1806)</f>
        <v>59.944999694824219</v>
      </c>
      <c r="AQ162" s="9">
        <f>LOOKUP($AO162,Data!$A$6:$A$1806,Data!$C$6:$C$1806)</f>
        <v>3765.10498046875</v>
      </c>
      <c r="AR162" s="9">
        <f>LOOKUP($AO162,Data!$A$6:$A$1806,Data!$D$6:$D$1806)</f>
        <v>335</v>
      </c>
      <c r="AS162" s="9">
        <f>IF($AS$1="+",LOOKUP($AO162,Data!$A$6:$A$1806,Data!$E$6:$E$1806)*-1,LOOKUP($AO162,Data!$A$6:$A$1806,Data!$E$6:$E$1806))</f>
        <v>-234.07533264160156</v>
      </c>
      <c r="AT162" s="9">
        <f>LOOKUP($AO162,Data!$A$6:$A$1806,Data!$F$6:$F$1806)</f>
        <v>0</v>
      </c>
      <c r="AU162" s="9">
        <f>LOOKUP($AO162,Data!$A$6:$A$1806,Data!$G$6:$G$1806)</f>
        <v>181</v>
      </c>
      <c r="AV162" s="9">
        <f>LOOKUP($AO162,Data!$A$6:$A$1806,Data!$H$6:$H$1806)</f>
        <v>10</v>
      </c>
      <c r="AW162" s="9">
        <f>LOOKUP($AO162,Data!$A$6:$A$1806,Data!$I$6:$I$1806)</f>
        <v>0</v>
      </c>
      <c r="AX162" s="9">
        <f>LOOKUP($AO162,Data!$A$6:$A$1806,Data!$J$6:$J$1806)</f>
        <v>-103</v>
      </c>
      <c r="AY162" s="9">
        <f>LOOKUP($AO162,Data!$A$6:$A$1806,Data!$K$6:$K$1806)</f>
        <v>7592</v>
      </c>
      <c r="AZ162" s="16">
        <f t="shared" si="171"/>
        <v>44.000244140625</v>
      </c>
      <c r="BB162" s="5"/>
      <c r="BO162" s="77"/>
      <c r="BP162" s="5"/>
      <c r="BQ162" s="77"/>
      <c r="BR162" s="77"/>
      <c r="BS162" s="77"/>
      <c r="BT162" s="77"/>
      <c r="BU162" s="77"/>
      <c r="BV162" s="77"/>
      <c r="BW162" s="77"/>
      <c r="BX162" s="77"/>
      <c r="CA162" s="77"/>
    </row>
    <row r="163" spans="2:79">
      <c r="B163" s="5">
        <f t="shared" si="172"/>
        <v>40098.104270833173</v>
      </c>
      <c r="C163">
        <f>LOOKUP(B163,Data!$A$6:$A$1806,Data!B$6:B$1806)</f>
        <v>59.944999694824219</v>
      </c>
      <c r="D163" s="8">
        <f>LOOKUP(B163,Data!$A$6:$A$1806,Data!C$6:C$1806)</f>
        <v>3765.10498046875</v>
      </c>
      <c r="H163" s="16">
        <f t="shared" si="169"/>
        <v>44.000244140625</v>
      </c>
      <c r="I163" s="8">
        <f t="shared" si="167"/>
        <v>48.155920998656114</v>
      </c>
      <c r="J163" s="8"/>
      <c r="K163" s="8"/>
      <c r="L163" s="8">
        <f t="shared" si="173"/>
        <v>0.59345668260887663</v>
      </c>
      <c r="M163" s="8">
        <f t="shared" si="174"/>
        <v>3771.2669263435214</v>
      </c>
      <c r="N163" s="8">
        <f>AVERAGE(D$79:D163)</f>
        <v>3785.9404411764708</v>
      </c>
      <c r="O163" s="8">
        <f>AVERAGE(M$79:M163)</f>
        <v>3778.3512003017008</v>
      </c>
      <c r="P163" s="8">
        <f t="shared" si="178"/>
        <v>3727.713150023324</v>
      </c>
      <c r="Q163" s="8">
        <f>AVERAGE(P$79:P163)</f>
        <v>3703.0846976950493</v>
      </c>
      <c r="R163">
        <f t="shared" si="176"/>
        <v>633</v>
      </c>
      <c r="S163" s="9"/>
      <c r="T163" s="8"/>
      <c r="U163" s="9"/>
      <c r="Y163">
        <v>0</v>
      </c>
      <c r="Z163">
        <f t="shared" si="168"/>
        <v>633</v>
      </c>
      <c r="AA163">
        <f t="shared" si="175"/>
        <v>-654.26181172991619</v>
      </c>
      <c r="AO163" s="5">
        <f t="shared" si="177"/>
        <v>40098.104270833173</v>
      </c>
      <c r="AP163" s="51">
        <f>LOOKUP($AO163,Data!$A$6:$A$1806,Data!$B$6:$B$1806)</f>
        <v>59.944999694824219</v>
      </c>
      <c r="AQ163" s="9">
        <f>LOOKUP($AO163,Data!$A$6:$A$1806,Data!$C$6:$C$1806)</f>
        <v>3765.10498046875</v>
      </c>
      <c r="AR163" s="9">
        <f>LOOKUP($AO163,Data!$A$6:$A$1806,Data!$D$6:$D$1806)</f>
        <v>335</v>
      </c>
      <c r="AS163" s="9">
        <f>IF($AS$1="+",LOOKUP($AO163,Data!$A$6:$A$1806,Data!$E$6:$E$1806)*-1,LOOKUP($AO163,Data!$A$6:$A$1806,Data!$E$6:$E$1806))</f>
        <v>-234.07533264160156</v>
      </c>
      <c r="AT163" s="9">
        <f>LOOKUP($AO163,Data!$A$6:$A$1806,Data!$F$6:$F$1806)</f>
        <v>0</v>
      </c>
      <c r="AU163" s="9">
        <f>LOOKUP($AO163,Data!$A$6:$A$1806,Data!$G$6:$G$1806)</f>
        <v>181</v>
      </c>
      <c r="AV163" s="9">
        <f>LOOKUP($AO163,Data!$A$6:$A$1806,Data!$H$6:$H$1806)</f>
        <v>10</v>
      </c>
      <c r="AW163" s="9">
        <f>LOOKUP($AO163,Data!$A$6:$A$1806,Data!$I$6:$I$1806)</f>
        <v>0</v>
      </c>
      <c r="AX163" s="9">
        <f>LOOKUP($AO163,Data!$A$6:$A$1806,Data!$J$6:$J$1806)</f>
        <v>-103</v>
      </c>
      <c r="AY163" s="9">
        <f>LOOKUP($AO163,Data!$A$6:$A$1806,Data!$K$6:$K$1806)</f>
        <v>7592</v>
      </c>
      <c r="AZ163" s="16">
        <f t="shared" si="171"/>
        <v>44.000244140625</v>
      </c>
      <c r="BB163" s="5"/>
      <c r="BO163" s="77"/>
      <c r="BP163" s="5"/>
      <c r="BQ163" s="77"/>
      <c r="BR163" s="77"/>
      <c r="BS163" s="77"/>
      <c r="BT163" s="77"/>
      <c r="BU163" s="77"/>
      <c r="BV163" s="77"/>
      <c r="BW163" s="77"/>
      <c r="BX163" s="77"/>
      <c r="CA163" s="77"/>
    </row>
    <row r="164" spans="2:79">
      <c r="B164" s="5">
        <f t="shared" si="172"/>
        <v>40098.10429398132</v>
      </c>
      <c r="C164">
        <f>LOOKUP(B164,Data!$A$6:$A$1806,Data!B$6:B$1806)</f>
        <v>59.949001312255859</v>
      </c>
      <c r="D164" s="8">
        <f>LOOKUP(B164,Data!$A$6:$A$1806,Data!C$6:C$1806)</f>
        <v>3758.38720703125</v>
      </c>
      <c r="H164" s="16">
        <f t="shared" si="169"/>
        <v>40.7989501953125</v>
      </c>
      <c r="I164" s="8">
        <f t="shared" si="167"/>
        <v>45.580981217485849</v>
      </c>
      <c r="J164" s="8"/>
      <c r="K164" s="8"/>
      <c r="L164" s="8">
        <f t="shared" si="173"/>
        <v>0.59345668260887663</v>
      </c>
      <c r="M164" s="8">
        <f t="shared" si="174"/>
        <v>3769.2854432449603</v>
      </c>
      <c r="N164" s="8">
        <f>AVERAGE(D$79:D164)</f>
        <v>3785.6200547329213</v>
      </c>
      <c r="O164" s="8">
        <f>AVERAGE(M$79:M164)</f>
        <v>3778.2457845219715</v>
      </c>
      <c r="P164" s="8">
        <f t="shared" si="178"/>
        <v>3728.3066067059331</v>
      </c>
      <c r="Q164" s="8">
        <f>AVERAGE(P$79:P164)</f>
        <v>3703.3814260363538</v>
      </c>
      <c r="R164">
        <f t="shared" si="176"/>
        <v>633</v>
      </c>
      <c r="S164" s="9"/>
      <c r="T164" s="8"/>
      <c r="U164" s="9"/>
      <c r="Y164">
        <v>0</v>
      </c>
      <c r="Z164">
        <f t="shared" si="168"/>
        <v>633</v>
      </c>
      <c r="AA164">
        <f t="shared" si="175"/>
        <v>-682.48977728422483</v>
      </c>
      <c r="AO164" s="5">
        <f t="shared" si="177"/>
        <v>40098.10429398132</v>
      </c>
      <c r="AP164" s="51">
        <f>LOOKUP($AO164,Data!$A$6:$A$1806,Data!$B$6:$B$1806)</f>
        <v>59.949001312255859</v>
      </c>
      <c r="AQ164" s="9">
        <f>LOOKUP($AO164,Data!$A$6:$A$1806,Data!$C$6:$C$1806)</f>
        <v>3758.38720703125</v>
      </c>
      <c r="AR164" s="9">
        <f>LOOKUP($AO164,Data!$A$6:$A$1806,Data!$D$6:$D$1806)</f>
        <v>335</v>
      </c>
      <c r="AS164" s="9">
        <f>IF($AS$1="+",LOOKUP($AO164,Data!$A$6:$A$1806,Data!$E$6:$E$1806)*-1,LOOKUP($AO164,Data!$A$6:$A$1806,Data!$E$6:$E$1806))</f>
        <v>-234.07533264160156</v>
      </c>
      <c r="AT164" s="9">
        <f>LOOKUP($AO164,Data!$A$6:$A$1806,Data!$F$6:$F$1806)</f>
        <v>0</v>
      </c>
      <c r="AU164" s="9">
        <f>LOOKUP($AO164,Data!$A$6:$A$1806,Data!$G$6:$G$1806)</f>
        <v>181.5</v>
      </c>
      <c r="AV164" s="9">
        <f>LOOKUP($AO164,Data!$A$6:$A$1806,Data!$H$6:$H$1806)</f>
        <v>10</v>
      </c>
      <c r="AW164" s="9">
        <f>LOOKUP($AO164,Data!$A$6:$A$1806,Data!$I$6:$I$1806)</f>
        <v>0</v>
      </c>
      <c r="AX164" s="9">
        <f>LOOKUP($AO164,Data!$A$6:$A$1806,Data!$J$6:$J$1806)</f>
        <v>-103</v>
      </c>
      <c r="AY164" s="9">
        <f>LOOKUP($AO164,Data!$A$6:$A$1806,Data!$K$6:$K$1806)</f>
        <v>7593</v>
      </c>
      <c r="AZ164" s="16">
        <f t="shared" si="171"/>
        <v>40.7989501953125</v>
      </c>
      <c r="BB164" s="5"/>
      <c r="BO164" s="77"/>
      <c r="BP164" s="5"/>
      <c r="BQ164" s="77"/>
      <c r="BR164" s="77"/>
      <c r="BS164" s="77"/>
      <c r="BT164" s="77"/>
      <c r="BU164" s="77"/>
      <c r="BV164" s="77"/>
      <c r="BW164" s="77"/>
      <c r="BX164" s="77"/>
      <c r="CA164" s="77"/>
    </row>
    <row r="165" spans="2:79">
      <c r="B165" s="5">
        <f t="shared" si="172"/>
        <v>40098.104317129466</v>
      </c>
      <c r="C165">
        <f>LOOKUP(B165,Data!$A$6:$A$1806,Data!B$6:B$1806)</f>
        <v>59.942001342773438</v>
      </c>
      <c r="D165" s="8">
        <f>LOOKUP(B165,Data!$A$6:$A$1806,Data!C$6:C$1806)</f>
        <v>3753.92236328125</v>
      </c>
      <c r="H165" s="16">
        <f t="shared" si="169"/>
        <v>46.39892578125</v>
      </c>
      <c r="I165" s="8">
        <f t="shared" si="167"/>
        <v>45.8672618148033</v>
      </c>
      <c r="J165" s="8"/>
      <c r="K165" s="8"/>
      <c r="L165" s="8">
        <f t="shared" si="173"/>
        <v>0.59345668260887663</v>
      </c>
      <c r="M165" s="8">
        <f t="shared" si="174"/>
        <v>3770.1651805248866</v>
      </c>
      <c r="N165" s="8">
        <f>AVERAGE(D$79:D165)</f>
        <v>3785.2557134518679</v>
      </c>
      <c r="O165" s="8">
        <f>AVERAGE(M$79:M165)</f>
        <v>3778.1529040162573</v>
      </c>
      <c r="P165" s="8">
        <f t="shared" si="178"/>
        <v>3728.9000633885421</v>
      </c>
      <c r="Q165" s="8">
        <f>AVERAGE(P$79:P165)</f>
        <v>3703.6781543776578</v>
      </c>
      <c r="R165">
        <f t="shared" si="176"/>
        <v>633</v>
      </c>
      <c r="S165" s="9"/>
      <c r="T165" s="8"/>
      <c r="U165" s="9"/>
      <c r="Y165">
        <v>0</v>
      </c>
      <c r="Z165">
        <f t="shared" si="168"/>
        <v>633</v>
      </c>
      <c r="AA165">
        <f t="shared" si="175"/>
        <v>-634.59529992160162</v>
      </c>
      <c r="AO165" s="5">
        <f t="shared" si="177"/>
        <v>40098.104317129466</v>
      </c>
      <c r="AP165" s="51">
        <f>LOOKUP($AO165,Data!$A$6:$A$1806,Data!$B$6:$B$1806)</f>
        <v>59.942001342773438</v>
      </c>
      <c r="AQ165" s="9">
        <f>LOOKUP($AO165,Data!$A$6:$A$1806,Data!$C$6:$C$1806)</f>
        <v>3753.92236328125</v>
      </c>
      <c r="AR165" s="9">
        <f>LOOKUP($AO165,Data!$A$6:$A$1806,Data!$D$6:$D$1806)</f>
        <v>335</v>
      </c>
      <c r="AS165" s="9">
        <f>IF($AS$1="+",LOOKUP($AO165,Data!$A$6:$A$1806,Data!$E$6:$E$1806)*-1,LOOKUP($AO165,Data!$A$6:$A$1806,Data!$E$6:$E$1806))</f>
        <v>-234.07533264160156</v>
      </c>
      <c r="AT165" s="9">
        <f>LOOKUP($AO165,Data!$A$6:$A$1806,Data!$F$6:$F$1806)</f>
        <v>0</v>
      </c>
      <c r="AU165" s="9">
        <f>LOOKUP($AO165,Data!$A$6:$A$1806,Data!$G$6:$G$1806)</f>
        <v>182</v>
      </c>
      <c r="AV165" s="9">
        <f>LOOKUP($AO165,Data!$A$6:$A$1806,Data!$H$6:$H$1806)</f>
        <v>10</v>
      </c>
      <c r="AW165" s="9">
        <f>LOOKUP($AO165,Data!$A$6:$A$1806,Data!$I$6:$I$1806)</f>
        <v>0</v>
      </c>
      <c r="AX165" s="9">
        <f>LOOKUP($AO165,Data!$A$6:$A$1806,Data!$J$6:$J$1806)</f>
        <v>-103</v>
      </c>
      <c r="AY165" s="9">
        <f>LOOKUP($AO165,Data!$A$6:$A$1806,Data!$K$6:$K$1806)</f>
        <v>7594</v>
      </c>
      <c r="AZ165" s="16">
        <f t="shared" si="171"/>
        <v>46.39892578125</v>
      </c>
      <c r="BB165" s="5"/>
      <c r="BO165" s="77"/>
      <c r="BP165" s="5"/>
      <c r="BQ165" s="77"/>
      <c r="BR165" s="77"/>
      <c r="BS165" s="77"/>
      <c r="BT165" s="77"/>
      <c r="BU165" s="77"/>
      <c r="BV165" s="77"/>
      <c r="BW165" s="77"/>
      <c r="BX165" s="77"/>
      <c r="CA165" s="77"/>
    </row>
    <row r="166" spans="2:79">
      <c r="B166" s="5">
        <f t="shared" si="172"/>
        <v>40098.104340277612</v>
      </c>
      <c r="C166">
        <f>LOOKUP(B166,Data!$A$6:$A$1806,Data!B$6:B$1806)</f>
        <v>59.942001342773438</v>
      </c>
      <c r="D166" s="8">
        <f>LOOKUP(B166,Data!$A$6:$A$1806,Data!C$6:C$1806)</f>
        <v>3753.92236328125</v>
      </c>
      <c r="H166" s="16">
        <f t="shared" si="169"/>
        <v>46.39892578125</v>
      </c>
      <c r="I166" s="8">
        <f t="shared" si="167"/>
        <v>46.053344203059645</v>
      </c>
      <c r="J166" s="8"/>
      <c r="K166" s="8"/>
      <c r="L166" s="8">
        <f t="shared" si="173"/>
        <v>0.59345668260887663</v>
      </c>
      <c r="M166" s="8">
        <f t="shared" si="174"/>
        <v>3770.9447195957518</v>
      </c>
      <c r="N166" s="8">
        <f>AVERAGE(D$79:D166)</f>
        <v>3784.8996526544743</v>
      </c>
      <c r="O166" s="8">
        <f>AVERAGE(M$79:M166)</f>
        <v>3778.070992829661</v>
      </c>
      <c r="P166" s="8">
        <f t="shared" si="178"/>
        <v>3729.4935200711511</v>
      </c>
      <c r="Q166" s="8">
        <f>AVERAGE(P$79:P166)</f>
        <v>3703.9748827189624</v>
      </c>
      <c r="R166">
        <f t="shared" si="176"/>
        <v>633</v>
      </c>
      <c r="S166" s="9"/>
      <c r="T166" s="8"/>
      <c r="U166" s="9"/>
      <c r="Y166">
        <v>0</v>
      </c>
      <c r="Z166">
        <f t="shared" si="168"/>
        <v>633</v>
      </c>
      <c r="AA166">
        <f t="shared" si="175"/>
        <v>-634.59529992160162</v>
      </c>
      <c r="AO166" s="5">
        <f t="shared" si="177"/>
        <v>40098.104340277612</v>
      </c>
      <c r="AP166" s="51">
        <f>LOOKUP($AO166,Data!$A$6:$A$1806,Data!$B$6:$B$1806)</f>
        <v>59.942001342773438</v>
      </c>
      <c r="AQ166" s="9">
        <f>LOOKUP($AO166,Data!$A$6:$A$1806,Data!$C$6:$C$1806)</f>
        <v>3753.92236328125</v>
      </c>
      <c r="AR166" s="9">
        <f>LOOKUP($AO166,Data!$A$6:$A$1806,Data!$D$6:$D$1806)</f>
        <v>335</v>
      </c>
      <c r="AS166" s="9">
        <f>IF($AS$1="+",LOOKUP($AO166,Data!$A$6:$A$1806,Data!$E$6:$E$1806)*-1,LOOKUP($AO166,Data!$A$6:$A$1806,Data!$E$6:$E$1806))</f>
        <v>-234.07533264160156</v>
      </c>
      <c r="AT166" s="9">
        <f>LOOKUP($AO166,Data!$A$6:$A$1806,Data!$F$6:$F$1806)</f>
        <v>0</v>
      </c>
      <c r="AU166" s="9">
        <f>LOOKUP($AO166,Data!$A$6:$A$1806,Data!$G$6:$G$1806)</f>
        <v>182</v>
      </c>
      <c r="AV166" s="9">
        <f>LOOKUP($AO166,Data!$A$6:$A$1806,Data!$H$6:$H$1806)</f>
        <v>10</v>
      </c>
      <c r="AW166" s="9">
        <f>LOOKUP($AO166,Data!$A$6:$A$1806,Data!$I$6:$I$1806)</f>
        <v>0</v>
      </c>
      <c r="AX166" s="9">
        <f>LOOKUP($AO166,Data!$A$6:$A$1806,Data!$J$6:$J$1806)</f>
        <v>-103</v>
      </c>
      <c r="AY166" s="9">
        <f>LOOKUP($AO166,Data!$A$6:$A$1806,Data!$K$6:$K$1806)</f>
        <v>7594</v>
      </c>
      <c r="AZ166" s="16">
        <f t="shared" si="171"/>
        <v>46.39892578125</v>
      </c>
      <c r="BB166" s="5"/>
      <c r="BO166" s="77"/>
      <c r="BP166" s="5"/>
      <c r="BQ166" s="77"/>
      <c r="BR166" s="77"/>
      <c r="BS166" s="77"/>
      <c r="BT166" s="77"/>
      <c r="BU166" s="77"/>
      <c r="BV166" s="77"/>
      <c r="BW166" s="77"/>
      <c r="BX166" s="77"/>
      <c r="CA166" s="77"/>
    </row>
    <row r="167" spans="2:79">
      <c r="B167" s="5">
        <f t="shared" si="172"/>
        <v>40098.104363425758</v>
      </c>
      <c r="C167">
        <f>LOOKUP(B167,Data!$A$6:$A$1806,Data!B$6:B$1806)</f>
        <v>59.941001892089844</v>
      </c>
      <c r="D167" s="8">
        <f>LOOKUP(B167,Data!$A$6:$A$1806,Data!C$6:C$1806)</f>
        <v>3746.888671875</v>
      </c>
      <c r="H167" s="16">
        <f t="shared" si="169"/>
        <v>47.198486328125</v>
      </c>
      <c r="I167" s="8">
        <f t="shared" si="167"/>
        <v>46.454143946832517</v>
      </c>
      <c r="J167" s="8"/>
      <c r="K167" s="8"/>
      <c r="L167" s="8">
        <f t="shared" si="173"/>
        <v>0.59345668260887663</v>
      </c>
      <c r="M167" s="8">
        <f t="shared" si="174"/>
        <v>3771.9389760221338</v>
      </c>
      <c r="N167" s="8">
        <f>AVERAGE(D$79:D167)</f>
        <v>3784.4725629827949</v>
      </c>
      <c r="O167" s="8">
        <f>AVERAGE(M$79:M167)</f>
        <v>3778.0020937644081</v>
      </c>
      <c r="P167" s="8">
        <f t="shared" si="178"/>
        <v>3730.0869767537602</v>
      </c>
      <c r="Q167" s="8">
        <f>AVERAGE(P$79:P167)</f>
        <v>3704.2716110602673</v>
      </c>
      <c r="R167">
        <f t="shared" si="176"/>
        <v>633</v>
      </c>
      <c r="S167" s="9"/>
      <c r="T167" s="8"/>
      <c r="U167" s="9"/>
      <c r="Y167">
        <v>0</v>
      </c>
      <c r="Z167">
        <f t="shared" si="168"/>
        <v>633</v>
      </c>
      <c r="AA167">
        <f t="shared" si="175"/>
        <v>-628.29992616572952</v>
      </c>
      <c r="AO167" s="5">
        <f t="shared" si="177"/>
        <v>40098.104363425758</v>
      </c>
      <c r="AP167" s="51">
        <f>LOOKUP($AO167,Data!$A$6:$A$1806,Data!$B$6:$B$1806)</f>
        <v>59.941001892089844</v>
      </c>
      <c r="AQ167" s="9">
        <f>LOOKUP($AO167,Data!$A$6:$A$1806,Data!$C$6:$C$1806)</f>
        <v>3746.888671875</v>
      </c>
      <c r="AR167" s="9">
        <f>LOOKUP($AO167,Data!$A$6:$A$1806,Data!$D$6:$D$1806)</f>
        <v>335</v>
      </c>
      <c r="AS167" s="9">
        <f>IF($AS$1="+",LOOKUP($AO167,Data!$A$6:$A$1806,Data!$E$6:$E$1806)*-1,LOOKUP($AO167,Data!$A$6:$A$1806,Data!$E$6:$E$1806))</f>
        <v>-234.07533264160156</v>
      </c>
      <c r="AT167" s="9">
        <f>LOOKUP($AO167,Data!$A$6:$A$1806,Data!$F$6:$F$1806)</f>
        <v>0</v>
      </c>
      <c r="AU167" s="9">
        <f>LOOKUP($AO167,Data!$A$6:$A$1806,Data!$G$6:$G$1806)</f>
        <v>182.5</v>
      </c>
      <c r="AV167" s="9">
        <f>LOOKUP($AO167,Data!$A$6:$A$1806,Data!$H$6:$H$1806)</f>
        <v>10</v>
      </c>
      <c r="AW167" s="9">
        <f>LOOKUP($AO167,Data!$A$6:$A$1806,Data!$I$6:$I$1806)</f>
        <v>0</v>
      </c>
      <c r="AX167" s="9">
        <f>LOOKUP($AO167,Data!$A$6:$A$1806,Data!$J$6:$J$1806)</f>
        <v>-103</v>
      </c>
      <c r="AY167" s="9">
        <f>LOOKUP($AO167,Data!$A$6:$A$1806,Data!$K$6:$K$1806)</f>
        <v>7595</v>
      </c>
      <c r="AZ167" s="16">
        <f t="shared" si="171"/>
        <v>47.198486328125</v>
      </c>
      <c r="BB167" s="5"/>
      <c r="BO167" s="77"/>
      <c r="BP167" s="5"/>
      <c r="BQ167" s="77"/>
      <c r="BR167" s="77"/>
      <c r="BS167" s="77"/>
      <c r="BT167" s="77"/>
      <c r="BU167" s="77"/>
      <c r="BV167" s="77"/>
      <c r="BW167" s="77"/>
      <c r="BX167" s="77"/>
      <c r="CA167" s="77"/>
    </row>
    <row r="168" spans="2:79">
      <c r="B168" s="5">
        <f t="shared" si="172"/>
        <v>40098.104386573905</v>
      </c>
      <c r="C168">
        <f>LOOKUP(B168,Data!$A$6:$A$1806,Data!B$6:B$1806)</f>
        <v>59.944999694824219</v>
      </c>
      <c r="D168" s="8">
        <f>LOOKUP(B168,Data!$A$6:$A$1806,Data!C$6:C$1806)</f>
        <v>3747.87548828125</v>
      </c>
      <c r="H168" s="16">
        <f t="shared" si="169"/>
        <v>44.000244140625</v>
      </c>
      <c r="I168" s="8">
        <f t="shared" si="167"/>
        <v>45.595279014659887</v>
      </c>
      <c r="J168" s="8"/>
      <c r="K168" s="8"/>
      <c r="L168" s="8">
        <f t="shared" si="173"/>
        <v>0.59345668260887663</v>
      </c>
      <c r="M168" s="8">
        <f t="shared" si="174"/>
        <v>3771.6735677725701</v>
      </c>
      <c r="N168" s="8">
        <f>AVERAGE(D$79:D168)</f>
        <v>3784.0659288194443</v>
      </c>
      <c r="O168" s="8">
        <f>AVERAGE(M$79:M168)</f>
        <v>3777.9317768089427</v>
      </c>
      <c r="P168" s="8">
        <f t="shared" si="178"/>
        <v>3730.6804334363692</v>
      </c>
      <c r="Q168" s="8">
        <f>AVERAGE(P$79:P168)</f>
        <v>3704.5683394015714</v>
      </c>
      <c r="R168">
        <f t="shared" si="176"/>
        <v>633</v>
      </c>
      <c r="S168" s="9"/>
      <c r="T168" s="8"/>
      <c r="U168" s="9"/>
      <c r="Y168">
        <v>0</v>
      </c>
      <c r="Z168">
        <f t="shared" si="168"/>
        <v>633</v>
      </c>
      <c r="AA168">
        <f t="shared" si="175"/>
        <v>-654.26181172991619</v>
      </c>
      <c r="AO168" s="5">
        <f t="shared" si="177"/>
        <v>40098.104386573905</v>
      </c>
      <c r="AP168" s="51">
        <f>LOOKUP($AO168,Data!$A$6:$A$1806,Data!$B$6:$B$1806)</f>
        <v>59.944999694824219</v>
      </c>
      <c r="AQ168" s="9">
        <f>LOOKUP($AO168,Data!$A$6:$A$1806,Data!$C$6:$C$1806)</f>
        <v>3747.87548828125</v>
      </c>
      <c r="AR168" s="9">
        <f>LOOKUP($AO168,Data!$A$6:$A$1806,Data!$D$6:$D$1806)</f>
        <v>335</v>
      </c>
      <c r="AS168" s="9">
        <f>IF($AS$1="+",LOOKUP($AO168,Data!$A$6:$A$1806,Data!$E$6:$E$1806)*-1,LOOKUP($AO168,Data!$A$6:$A$1806,Data!$E$6:$E$1806))</f>
        <v>-234.07533264160156</v>
      </c>
      <c r="AT168" s="9">
        <f>LOOKUP($AO168,Data!$A$6:$A$1806,Data!$F$6:$F$1806)</f>
        <v>0</v>
      </c>
      <c r="AU168" s="9">
        <f>LOOKUP($AO168,Data!$A$6:$A$1806,Data!$G$6:$G$1806)</f>
        <v>183</v>
      </c>
      <c r="AV168" s="9">
        <f>LOOKUP($AO168,Data!$A$6:$A$1806,Data!$H$6:$H$1806)</f>
        <v>10</v>
      </c>
      <c r="AW168" s="9">
        <f>LOOKUP($AO168,Data!$A$6:$A$1806,Data!$I$6:$I$1806)</f>
        <v>0</v>
      </c>
      <c r="AX168" s="9">
        <f>LOOKUP($AO168,Data!$A$6:$A$1806,Data!$J$6:$J$1806)</f>
        <v>-103</v>
      </c>
      <c r="AY168" s="9">
        <f>LOOKUP($AO168,Data!$A$6:$A$1806,Data!$K$6:$K$1806)</f>
        <v>7655</v>
      </c>
      <c r="AZ168" s="16">
        <f t="shared" si="171"/>
        <v>44.000244140625</v>
      </c>
      <c r="BB168" s="5"/>
      <c r="BO168" s="77"/>
      <c r="BP168" s="5"/>
      <c r="BQ168" s="77"/>
      <c r="BR168" s="77"/>
      <c r="BS168" s="77"/>
      <c r="BT168" s="77"/>
      <c r="BU168" s="77"/>
      <c r="BV168" s="77"/>
      <c r="BW168" s="77"/>
      <c r="BX168" s="77"/>
      <c r="CA168" s="77"/>
    </row>
    <row r="169" spans="2:79">
      <c r="B169" s="5">
        <f t="shared" si="172"/>
        <v>40098.104409722051</v>
      </c>
      <c r="C169">
        <f>LOOKUP(B169,Data!$A$6:$A$1806,Data!B$6:B$1806)</f>
        <v>59.944999694824219</v>
      </c>
      <c r="D169" s="8">
        <f>LOOKUP(B169,Data!$A$6:$A$1806,Data!C$6:C$1806)</f>
        <v>3747.87548828125</v>
      </c>
      <c r="H169" s="16">
        <f t="shared" si="169"/>
        <v>44.000244140625</v>
      </c>
      <c r="I169" s="8">
        <f t="shared" si="167"/>
        <v>45.037016808747673</v>
      </c>
      <c r="J169" s="8"/>
      <c r="K169" s="8"/>
      <c r="L169" s="8">
        <f t="shared" si="173"/>
        <v>0.59345668260887663</v>
      </c>
      <c r="M169" s="8">
        <f t="shared" si="174"/>
        <v>3771.7087622492668</v>
      </c>
      <c r="N169" s="8">
        <f>AVERAGE(D$79:D169)</f>
        <v>3783.6682316706729</v>
      </c>
      <c r="O169" s="8">
        <f>AVERAGE(M$79:M169)</f>
        <v>3777.8633920335619</v>
      </c>
      <c r="P169" s="8">
        <f t="shared" si="178"/>
        <v>3731.2738901189782</v>
      </c>
      <c r="Q169" s="8">
        <f>AVERAGE(P$79:P169)</f>
        <v>3704.8650677428764</v>
      </c>
      <c r="R169">
        <f t="shared" si="176"/>
        <v>633</v>
      </c>
      <c r="S169" s="9"/>
      <c r="T169" s="8"/>
      <c r="U169" s="9"/>
      <c r="Y169">
        <v>0</v>
      </c>
      <c r="Z169">
        <f t="shared" si="168"/>
        <v>633</v>
      </c>
      <c r="AA169">
        <f t="shared" si="175"/>
        <v>-654.26181172991619</v>
      </c>
      <c r="AO169" s="5">
        <f t="shared" si="177"/>
        <v>40098.104409722051</v>
      </c>
      <c r="AP169" s="51">
        <f>LOOKUP($AO169,Data!$A$6:$A$1806,Data!$B$6:$B$1806)</f>
        <v>59.944999694824219</v>
      </c>
      <c r="AQ169" s="9">
        <f>LOOKUP($AO169,Data!$A$6:$A$1806,Data!$C$6:$C$1806)</f>
        <v>3747.87548828125</v>
      </c>
      <c r="AR169" s="9">
        <f>LOOKUP($AO169,Data!$A$6:$A$1806,Data!$D$6:$D$1806)</f>
        <v>335</v>
      </c>
      <c r="AS169" s="9">
        <f>IF($AS$1="+",LOOKUP($AO169,Data!$A$6:$A$1806,Data!$E$6:$E$1806)*-1,LOOKUP($AO169,Data!$A$6:$A$1806,Data!$E$6:$E$1806))</f>
        <v>-234.07533264160156</v>
      </c>
      <c r="AT169" s="9">
        <f>LOOKUP($AO169,Data!$A$6:$A$1806,Data!$F$6:$F$1806)</f>
        <v>0</v>
      </c>
      <c r="AU169" s="9">
        <f>LOOKUP($AO169,Data!$A$6:$A$1806,Data!$G$6:$G$1806)</f>
        <v>183</v>
      </c>
      <c r="AV169" s="9">
        <f>LOOKUP($AO169,Data!$A$6:$A$1806,Data!$H$6:$H$1806)</f>
        <v>10</v>
      </c>
      <c r="AW169" s="9">
        <f>LOOKUP($AO169,Data!$A$6:$A$1806,Data!$I$6:$I$1806)</f>
        <v>0</v>
      </c>
      <c r="AX169" s="9">
        <f>LOOKUP($AO169,Data!$A$6:$A$1806,Data!$J$6:$J$1806)</f>
        <v>-103</v>
      </c>
      <c r="AY169" s="9">
        <f>LOOKUP($AO169,Data!$A$6:$A$1806,Data!$K$6:$K$1806)</f>
        <v>7655</v>
      </c>
      <c r="AZ169" s="16">
        <f t="shared" si="171"/>
        <v>44.000244140625</v>
      </c>
      <c r="BB169" s="5"/>
      <c r="BO169" s="77"/>
      <c r="BP169" s="5"/>
      <c r="BQ169" s="77"/>
      <c r="BR169" s="77"/>
      <c r="BS169" s="77"/>
      <c r="BT169" s="77"/>
      <c r="BU169" s="77"/>
      <c r="BV169" s="77"/>
      <c r="BW169" s="77"/>
      <c r="BX169" s="77"/>
      <c r="CA169" s="77"/>
    </row>
    <row r="170" spans="2:79">
      <c r="B170" s="5">
        <f t="shared" si="172"/>
        <v>40098.104432870197</v>
      </c>
      <c r="C170">
        <f>LOOKUP(B170,Data!$A$6:$A$1806,Data!B$6:B$1806)</f>
        <v>59.948001861572266</v>
      </c>
      <c r="D170" s="8">
        <f>LOOKUP(B170,Data!$A$6:$A$1806,Data!C$6:C$1806)</f>
        <v>3748.6611328125</v>
      </c>
      <c r="H170" s="16">
        <f t="shared" si="169"/>
        <v>41.5985107421875</v>
      </c>
      <c r="I170" s="8">
        <f t="shared" si="167"/>
        <v>43.833539685451612</v>
      </c>
      <c r="J170" s="8"/>
      <c r="K170" s="8"/>
      <c r="L170" s="8">
        <f t="shared" si="173"/>
        <v>0.59345668260887663</v>
      </c>
      <c r="M170" s="8">
        <f t="shared" si="174"/>
        <v>3771.0987418085797</v>
      </c>
      <c r="N170" s="8">
        <f>AVERAGE(D$79:D170)</f>
        <v>3783.2877197265625</v>
      </c>
      <c r="O170" s="8">
        <f>AVERAGE(M$79:M170)</f>
        <v>3777.7898632267684</v>
      </c>
      <c r="P170" s="8">
        <f t="shared" si="178"/>
        <v>3731.8673468015872</v>
      </c>
      <c r="Q170" s="8">
        <f>AVERAGE(P$79:P170)</f>
        <v>3705.1617960841804</v>
      </c>
      <c r="R170">
        <f t="shared" si="176"/>
        <v>633</v>
      </c>
      <c r="S170" s="9"/>
      <c r="T170" s="8"/>
      <c r="U170" s="9"/>
      <c r="Y170">
        <v>0</v>
      </c>
      <c r="Z170">
        <f t="shared" si="168"/>
        <v>633</v>
      </c>
      <c r="AA170">
        <f t="shared" si="175"/>
        <v>-675.21373725865192</v>
      </c>
      <c r="AO170" s="5">
        <f t="shared" si="177"/>
        <v>40098.104432870197</v>
      </c>
      <c r="AP170" s="51">
        <f>LOOKUP($AO170,Data!$A$6:$A$1806,Data!$B$6:$B$1806)</f>
        <v>59.948001861572266</v>
      </c>
      <c r="AQ170" s="9">
        <f>LOOKUP($AO170,Data!$A$6:$A$1806,Data!$C$6:$C$1806)</f>
        <v>3748.6611328125</v>
      </c>
      <c r="AR170" s="9">
        <f>LOOKUP($AO170,Data!$A$6:$A$1806,Data!$D$6:$D$1806)</f>
        <v>335</v>
      </c>
      <c r="AS170" s="9">
        <f>IF($AS$1="+",LOOKUP($AO170,Data!$A$6:$A$1806,Data!$E$6:$E$1806)*-1,LOOKUP($AO170,Data!$A$6:$A$1806,Data!$E$6:$E$1806))</f>
        <v>-228.79815673828125</v>
      </c>
      <c r="AT170" s="9">
        <f>LOOKUP($AO170,Data!$A$6:$A$1806,Data!$F$6:$F$1806)</f>
        <v>0</v>
      </c>
      <c r="AU170" s="9">
        <f>LOOKUP($AO170,Data!$A$6:$A$1806,Data!$G$6:$G$1806)</f>
        <v>183.5</v>
      </c>
      <c r="AV170" s="9">
        <f>LOOKUP($AO170,Data!$A$6:$A$1806,Data!$H$6:$H$1806)</f>
        <v>10</v>
      </c>
      <c r="AW170" s="9">
        <f>LOOKUP($AO170,Data!$A$6:$A$1806,Data!$I$6:$I$1806)</f>
        <v>0</v>
      </c>
      <c r="AX170" s="9">
        <f>LOOKUP($AO170,Data!$A$6:$A$1806,Data!$J$6:$J$1806)</f>
        <v>-103</v>
      </c>
      <c r="AY170" s="9">
        <f>LOOKUP($AO170,Data!$A$6:$A$1806,Data!$K$6:$K$1806)</f>
        <v>7656</v>
      </c>
      <c r="AZ170" s="16">
        <f t="shared" si="171"/>
        <v>41.5985107421875</v>
      </c>
      <c r="BB170" s="5"/>
      <c r="BO170" s="77"/>
      <c r="BP170" s="5"/>
      <c r="BQ170" s="77"/>
      <c r="BR170" s="77"/>
      <c r="BS170" s="77"/>
      <c r="BT170" s="77"/>
      <c r="BU170" s="77"/>
      <c r="BV170" s="77"/>
      <c r="BW170" s="77"/>
      <c r="BX170" s="77"/>
      <c r="CA170" s="77"/>
    </row>
    <row r="171" spans="2:79">
      <c r="B171" s="5">
        <f t="shared" si="172"/>
        <v>40098.104456018344</v>
      </c>
      <c r="C171">
        <f>LOOKUP(B171,Data!$A$6:$A$1806,Data!B$6:B$1806)</f>
        <v>59.949001312255859</v>
      </c>
      <c r="D171" s="8">
        <f>LOOKUP(B171,Data!$A$6:$A$1806,Data!C$6:C$1806)</f>
        <v>3746.7060546875</v>
      </c>
      <c r="H171" s="16">
        <f t="shared" si="169"/>
        <v>40.7989501953125</v>
      </c>
      <c r="I171" s="8">
        <f t="shared" ref="I171:I234" si="179">L$13*H171+(1-L$13)*I170</f>
        <v>42.771433363902922</v>
      </c>
      <c r="J171" s="8"/>
      <c r="K171" s="8"/>
      <c r="L171" s="8">
        <f t="shared" si="173"/>
        <v>0.59345668260887663</v>
      </c>
      <c r="M171" s="8">
        <f t="shared" si="174"/>
        <v>3770.6300921696402</v>
      </c>
      <c r="N171" s="8">
        <f>AVERAGE(D$79:D171)</f>
        <v>3782.8943684895835</v>
      </c>
      <c r="O171" s="8">
        <f>AVERAGE(M$79:M171)</f>
        <v>3777.7128764412078</v>
      </c>
      <c r="P171" s="8">
        <f t="shared" si="178"/>
        <v>3732.4608034841963</v>
      </c>
      <c r="Q171" s="8">
        <f>AVERAGE(P$79:P171)</f>
        <v>3705.4585244254849</v>
      </c>
      <c r="R171">
        <f t="shared" si="176"/>
        <v>633</v>
      </c>
      <c r="S171" s="9"/>
      <c r="T171" s="8"/>
      <c r="U171" s="9"/>
      <c r="Y171">
        <v>0</v>
      </c>
      <c r="Z171">
        <f t="shared" ref="Z171:Z234" si="180">SUM(R171:Y171)</f>
        <v>633</v>
      </c>
      <c r="AA171">
        <f t="shared" si="175"/>
        <v>-682.48977728422483</v>
      </c>
      <c r="AO171" s="5">
        <f t="shared" si="177"/>
        <v>40098.104456018344</v>
      </c>
      <c r="AP171" s="51">
        <f>LOOKUP($AO171,Data!$A$6:$A$1806,Data!$B$6:$B$1806)</f>
        <v>59.949001312255859</v>
      </c>
      <c r="AQ171" s="9">
        <f>LOOKUP($AO171,Data!$A$6:$A$1806,Data!$C$6:$C$1806)</f>
        <v>3746.7060546875</v>
      </c>
      <c r="AR171" s="9">
        <f>LOOKUP($AO171,Data!$A$6:$A$1806,Data!$D$6:$D$1806)</f>
        <v>335</v>
      </c>
      <c r="AS171" s="9">
        <f>IF($AS$1="+",LOOKUP($AO171,Data!$A$6:$A$1806,Data!$E$6:$E$1806)*-1,LOOKUP($AO171,Data!$A$6:$A$1806,Data!$E$6:$E$1806))</f>
        <v>-228.79815673828125</v>
      </c>
      <c r="AT171" s="9">
        <f>LOOKUP($AO171,Data!$A$6:$A$1806,Data!$F$6:$F$1806)</f>
        <v>0</v>
      </c>
      <c r="AU171" s="9">
        <f>LOOKUP($AO171,Data!$A$6:$A$1806,Data!$G$6:$G$1806)</f>
        <v>184</v>
      </c>
      <c r="AV171" s="9">
        <f>LOOKUP($AO171,Data!$A$6:$A$1806,Data!$H$6:$H$1806)</f>
        <v>10</v>
      </c>
      <c r="AW171" s="9">
        <f>LOOKUP($AO171,Data!$A$6:$A$1806,Data!$I$6:$I$1806)</f>
        <v>0</v>
      </c>
      <c r="AX171" s="9">
        <f>LOOKUP($AO171,Data!$A$6:$A$1806,Data!$J$6:$J$1806)</f>
        <v>-103</v>
      </c>
      <c r="AY171" s="9">
        <f>LOOKUP($AO171,Data!$A$6:$A$1806,Data!$K$6:$K$1806)</f>
        <v>7656</v>
      </c>
      <c r="AZ171" s="16">
        <f t="shared" si="171"/>
        <v>40.7989501953125</v>
      </c>
      <c r="BB171" s="5"/>
      <c r="BO171" s="77"/>
      <c r="BP171" s="5"/>
      <c r="BQ171" s="77"/>
      <c r="BR171" s="77"/>
      <c r="BS171" s="77"/>
      <c r="BT171" s="77"/>
      <c r="BU171" s="77"/>
      <c r="BV171" s="77"/>
      <c r="BW171" s="77"/>
      <c r="BX171" s="77"/>
      <c r="CA171" s="77"/>
    </row>
    <row r="172" spans="2:79">
      <c r="B172" s="5">
        <f t="shared" si="172"/>
        <v>40098.10447916649</v>
      </c>
      <c r="C172">
        <f>LOOKUP(B172,Data!$A$6:$A$1806,Data!B$6:B$1806)</f>
        <v>59.949001312255859</v>
      </c>
      <c r="D172" s="8">
        <f>LOOKUP(B172,Data!$A$6:$A$1806,Data!C$6:C$1806)</f>
        <v>3746.7060546875</v>
      </c>
      <c r="H172" s="16">
        <f t="shared" ref="H172:H235" si="181">(IF((C172-L$2)&gt;0,((C172-L$2-L$5)/((L$4*L$2)-L$5)*L$3*-1),((C172-L$2+L$5)/((L$4*L$2)-L$5)*L$3*-1)))</f>
        <v>40.7989501953125</v>
      </c>
      <c r="I172" s="8">
        <f t="shared" si="179"/>
        <v>42.081064254896276</v>
      </c>
      <c r="J172" s="8"/>
      <c r="K172" s="8"/>
      <c r="L172" s="8">
        <f t="shared" si="173"/>
        <v>0.59345668260887663</v>
      </c>
      <c r="M172" s="8">
        <f t="shared" si="174"/>
        <v>3770.5331797432427</v>
      </c>
      <c r="N172" s="8">
        <f>AVERAGE(D$79:D172)</f>
        <v>3782.5093864278592</v>
      </c>
      <c r="O172" s="8">
        <f>AVERAGE(M$79:M172)</f>
        <v>3777.636496689101</v>
      </c>
      <c r="P172" s="8">
        <f t="shared" si="178"/>
        <v>3733.0542601668053</v>
      </c>
      <c r="Q172" s="8">
        <f>AVERAGE(P$79:P172)</f>
        <v>3705.7552527667899</v>
      </c>
      <c r="R172">
        <f t="shared" si="176"/>
        <v>633</v>
      </c>
      <c r="S172" s="9"/>
      <c r="T172" s="8"/>
      <c r="U172" s="9"/>
      <c r="Y172">
        <v>0</v>
      </c>
      <c r="Z172">
        <f t="shared" si="180"/>
        <v>633</v>
      </c>
      <c r="AA172">
        <f t="shared" si="175"/>
        <v>-682.48977728422483</v>
      </c>
      <c r="AO172" s="5">
        <f t="shared" si="177"/>
        <v>40098.10447916649</v>
      </c>
      <c r="AP172" s="51">
        <f>LOOKUP($AO172,Data!$A$6:$A$1806,Data!$B$6:$B$1806)</f>
        <v>59.949001312255859</v>
      </c>
      <c r="AQ172" s="9">
        <f>LOOKUP($AO172,Data!$A$6:$A$1806,Data!$C$6:$C$1806)</f>
        <v>3746.7060546875</v>
      </c>
      <c r="AR172" s="9">
        <f>LOOKUP($AO172,Data!$A$6:$A$1806,Data!$D$6:$D$1806)</f>
        <v>335</v>
      </c>
      <c r="AS172" s="9">
        <f>IF($AS$1="+",LOOKUP($AO172,Data!$A$6:$A$1806,Data!$E$6:$E$1806)*-1,LOOKUP($AO172,Data!$A$6:$A$1806,Data!$E$6:$E$1806))</f>
        <v>-228.79815673828125</v>
      </c>
      <c r="AT172" s="9">
        <f>LOOKUP($AO172,Data!$A$6:$A$1806,Data!$F$6:$F$1806)</f>
        <v>0</v>
      </c>
      <c r="AU172" s="9">
        <f>LOOKUP($AO172,Data!$A$6:$A$1806,Data!$G$6:$G$1806)</f>
        <v>184</v>
      </c>
      <c r="AV172" s="9">
        <f>LOOKUP($AO172,Data!$A$6:$A$1806,Data!$H$6:$H$1806)</f>
        <v>10</v>
      </c>
      <c r="AW172" s="9">
        <f>LOOKUP($AO172,Data!$A$6:$A$1806,Data!$I$6:$I$1806)</f>
        <v>0</v>
      </c>
      <c r="AX172" s="9">
        <f>LOOKUP($AO172,Data!$A$6:$A$1806,Data!$J$6:$J$1806)</f>
        <v>-103</v>
      </c>
      <c r="AY172" s="9">
        <f>LOOKUP($AO172,Data!$A$6:$A$1806,Data!$K$6:$K$1806)</f>
        <v>7656</v>
      </c>
      <c r="AZ172" s="16">
        <f t="shared" ref="AZ172:AZ235" si="182">(IF((AP172-$L$2)&gt;0,((AP172-$L$2-$L$5)/(($L$4*$L$2)-$L$5)*$L$3*-1),((AP172-$L$2+$L$5)/(($L$4*$L$2)-$L$5)*$L$3*-1)))</f>
        <v>40.7989501953125</v>
      </c>
      <c r="BB172" s="5"/>
      <c r="BO172" s="77"/>
      <c r="BP172" s="5"/>
      <c r="BQ172" s="77"/>
      <c r="BR172" s="77"/>
      <c r="BS172" s="77"/>
      <c r="BT172" s="77"/>
      <c r="BU172" s="77"/>
      <c r="BV172" s="77"/>
      <c r="BW172" s="77"/>
      <c r="BX172" s="77"/>
      <c r="CA172" s="77"/>
    </row>
    <row r="173" spans="2:79">
      <c r="B173" s="5">
        <f t="shared" si="172"/>
        <v>40098.104502314636</v>
      </c>
      <c r="C173">
        <f>LOOKUP(B173,Data!$A$6:$A$1806,Data!B$6:B$1806)</f>
        <v>59.951000213623047</v>
      </c>
      <c r="D173" s="8">
        <f>LOOKUP(B173,Data!$A$6:$A$1806,Data!C$6:C$1806)</f>
        <v>3742.741455078125</v>
      </c>
      <c r="H173" s="16">
        <f t="shared" si="181"/>
        <v>39.1998291015625</v>
      </c>
      <c r="I173" s="8">
        <f t="shared" si="179"/>
        <v>41.072631951229454</v>
      </c>
      <c r="J173" s="8"/>
      <c r="K173" s="8"/>
      <c r="L173" s="8">
        <f t="shared" si="173"/>
        <v>0.59345668260887663</v>
      </c>
      <c r="M173" s="8">
        <f t="shared" si="174"/>
        <v>3770.118204122185</v>
      </c>
      <c r="N173" s="8">
        <f>AVERAGE(D$79:D173)</f>
        <v>3782.0907766241776</v>
      </c>
      <c r="O173" s="8">
        <f>AVERAGE(M$79:M173)</f>
        <v>3777.5573567673441</v>
      </c>
      <c r="P173" s="8">
        <f t="shared" si="178"/>
        <v>3733.6477168494143</v>
      </c>
      <c r="Q173" s="8">
        <f>AVERAGE(P$79:P173)</f>
        <v>3706.051981108094</v>
      </c>
      <c r="R173">
        <f t="shared" si="176"/>
        <v>633</v>
      </c>
      <c r="S173" s="9"/>
      <c r="T173" s="8"/>
      <c r="U173" s="9"/>
      <c r="Y173">
        <v>0</v>
      </c>
      <c r="Z173">
        <f t="shared" si="180"/>
        <v>633</v>
      </c>
      <c r="AA173">
        <f t="shared" si="175"/>
        <v>-697.52265495281529</v>
      </c>
      <c r="AO173" s="5">
        <f t="shared" si="177"/>
        <v>40098.104502314636</v>
      </c>
      <c r="AP173" s="51">
        <f>LOOKUP($AO173,Data!$A$6:$A$1806,Data!$B$6:$B$1806)</f>
        <v>59.951000213623047</v>
      </c>
      <c r="AQ173" s="9">
        <f>LOOKUP($AO173,Data!$A$6:$A$1806,Data!$C$6:$C$1806)</f>
        <v>3742.741455078125</v>
      </c>
      <c r="AR173" s="9">
        <f>LOOKUP($AO173,Data!$A$6:$A$1806,Data!$D$6:$D$1806)</f>
        <v>335</v>
      </c>
      <c r="AS173" s="9">
        <f>IF($AS$1="+",LOOKUP($AO173,Data!$A$6:$A$1806,Data!$E$6:$E$1806)*-1,LOOKUP($AO173,Data!$A$6:$A$1806,Data!$E$6:$E$1806))</f>
        <v>-228.79815673828125</v>
      </c>
      <c r="AT173" s="9">
        <f>LOOKUP($AO173,Data!$A$6:$A$1806,Data!$F$6:$F$1806)</f>
        <v>0</v>
      </c>
      <c r="AU173" s="9">
        <f>LOOKUP($AO173,Data!$A$6:$A$1806,Data!$G$6:$G$1806)</f>
        <v>184.5</v>
      </c>
      <c r="AV173" s="9">
        <f>LOOKUP($AO173,Data!$A$6:$A$1806,Data!$H$6:$H$1806)</f>
        <v>10</v>
      </c>
      <c r="AW173" s="9">
        <f>LOOKUP($AO173,Data!$A$6:$A$1806,Data!$I$6:$I$1806)</f>
        <v>0</v>
      </c>
      <c r="AX173" s="9">
        <f>LOOKUP($AO173,Data!$A$6:$A$1806,Data!$J$6:$J$1806)</f>
        <v>-103</v>
      </c>
      <c r="AY173" s="9">
        <f>LOOKUP($AO173,Data!$A$6:$A$1806,Data!$K$6:$K$1806)</f>
        <v>7657</v>
      </c>
      <c r="AZ173" s="16">
        <f t="shared" si="182"/>
        <v>39.1998291015625</v>
      </c>
      <c r="BB173" s="5"/>
      <c r="BO173" s="77"/>
      <c r="BP173" s="5"/>
      <c r="BQ173" s="77"/>
      <c r="BR173" s="77"/>
      <c r="BS173" s="77"/>
      <c r="BT173" s="77"/>
      <c r="BU173" s="77"/>
      <c r="BV173" s="77"/>
      <c r="BW173" s="77"/>
      <c r="BX173" s="77"/>
      <c r="CA173" s="77"/>
    </row>
    <row r="174" spans="2:79">
      <c r="B174" s="5">
        <f t="shared" ref="B174:B237" si="183">B173+TIME(0,0,$B$1)</f>
        <v>40098.104525462782</v>
      </c>
      <c r="C174">
        <f>LOOKUP(B174,Data!$A$6:$A$1806,Data!B$6:B$1806)</f>
        <v>59.952999114990234</v>
      </c>
      <c r="D174" s="8">
        <f>LOOKUP(B174,Data!$A$6:$A$1806,Data!C$6:C$1806)</f>
        <v>3740.259033203125</v>
      </c>
      <c r="H174" s="16">
        <f t="shared" si="181"/>
        <v>37.6007080078125</v>
      </c>
      <c r="I174" s="8">
        <f t="shared" si="179"/>
        <v>39.857458571033519</v>
      </c>
      <c r="J174" s="8"/>
      <c r="K174" s="8"/>
      <c r="L174" s="8">
        <f t="shared" si="173"/>
        <v>0.59345668260887663</v>
      </c>
      <c r="M174" s="8">
        <f t="shared" si="174"/>
        <v>3769.4964874245979</v>
      </c>
      <c r="N174" s="8">
        <f>AVERAGE(D$79:D174)</f>
        <v>3781.655029296875</v>
      </c>
      <c r="O174" s="8">
        <f>AVERAGE(M$79:M174)</f>
        <v>3777.4733893783573</v>
      </c>
      <c r="P174" s="8">
        <f t="shared" si="178"/>
        <v>3734.2411735320234</v>
      </c>
      <c r="Q174" s="8">
        <f>AVERAGE(P$79:P174)</f>
        <v>3706.3487094493989</v>
      </c>
      <c r="R174">
        <f t="shared" si="176"/>
        <v>633</v>
      </c>
      <c r="S174" s="9"/>
      <c r="T174" s="8"/>
      <c r="U174" s="9"/>
      <c r="Y174">
        <v>0</v>
      </c>
      <c r="Z174">
        <f t="shared" si="180"/>
        <v>633</v>
      </c>
      <c r="AA174">
        <f t="shared" si="175"/>
        <v>-713.23269218370547</v>
      </c>
      <c r="AO174" s="5">
        <f t="shared" si="177"/>
        <v>40098.104525462782</v>
      </c>
      <c r="AP174" s="51">
        <f>LOOKUP($AO174,Data!$A$6:$A$1806,Data!$B$6:$B$1806)</f>
        <v>59.952999114990234</v>
      </c>
      <c r="AQ174" s="9">
        <f>LOOKUP($AO174,Data!$A$6:$A$1806,Data!$C$6:$C$1806)</f>
        <v>3740.259033203125</v>
      </c>
      <c r="AR174" s="9">
        <f>LOOKUP($AO174,Data!$A$6:$A$1806,Data!$D$6:$D$1806)</f>
        <v>335</v>
      </c>
      <c r="AS174" s="9">
        <f>IF($AS$1="+",LOOKUP($AO174,Data!$A$6:$A$1806,Data!$E$6:$E$1806)*-1,LOOKUP($AO174,Data!$A$6:$A$1806,Data!$E$6:$E$1806))</f>
        <v>-228.79815673828125</v>
      </c>
      <c r="AT174" s="9">
        <f>LOOKUP($AO174,Data!$A$6:$A$1806,Data!$F$6:$F$1806)</f>
        <v>0</v>
      </c>
      <c r="AU174" s="9">
        <f>LOOKUP($AO174,Data!$A$6:$A$1806,Data!$G$6:$G$1806)</f>
        <v>185</v>
      </c>
      <c r="AV174" s="9">
        <f>LOOKUP($AO174,Data!$A$6:$A$1806,Data!$H$6:$H$1806)</f>
        <v>10</v>
      </c>
      <c r="AW174" s="9">
        <f>LOOKUP($AO174,Data!$A$6:$A$1806,Data!$I$6:$I$1806)</f>
        <v>0</v>
      </c>
      <c r="AX174" s="9">
        <f>LOOKUP($AO174,Data!$A$6:$A$1806,Data!$J$6:$J$1806)</f>
        <v>-103</v>
      </c>
      <c r="AY174" s="9">
        <f>LOOKUP($AO174,Data!$A$6:$A$1806,Data!$K$6:$K$1806)</f>
        <v>7657</v>
      </c>
      <c r="AZ174" s="16">
        <f t="shared" si="182"/>
        <v>37.6007080078125</v>
      </c>
      <c r="BB174" s="5"/>
      <c r="BO174" s="77"/>
      <c r="BP174" s="5"/>
      <c r="BQ174" s="77"/>
      <c r="BR174" s="77"/>
      <c r="BS174" s="77"/>
      <c r="BT174" s="77"/>
      <c r="BU174" s="77"/>
      <c r="BV174" s="77"/>
      <c r="BW174" s="77"/>
      <c r="BX174" s="77"/>
      <c r="CA174" s="77"/>
    </row>
    <row r="175" spans="2:79">
      <c r="B175" s="5">
        <f t="shared" si="183"/>
        <v>40098.104548610929</v>
      </c>
      <c r="C175">
        <f>LOOKUP(B175,Data!$A$6:$A$1806,Data!B$6:B$1806)</f>
        <v>59.952999114990234</v>
      </c>
      <c r="D175" s="8">
        <f>LOOKUP(B175,Data!$A$6:$A$1806,Data!C$6:C$1806)</f>
        <v>3740.259033203125</v>
      </c>
      <c r="H175" s="16">
        <f t="shared" si="181"/>
        <v>37.6007080078125</v>
      </c>
      <c r="I175" s="8">
        <f t="shared" si="179"/>
        <v>39.067595873906164</v>
      </c>
      <c r="J175" s="8"/>
      <c r="K175" s="8"/>
      <c r="L175" s="8">
        <f t="shared" si="173"/>
        <v>0.59345668260887663</v>
      </c>
      <c r="M175" s="8">
        <f t="shared" si="174"/>
        <v>3769.3000814100797</v>
      </c>
      <c r="N175" s="8">
        <f>AVERAGE(D$79:D175)</f>
        <v>3781.2282664505478</v>
      </c>
      <c r="O175" s="8">
        <f>AVERAGE(M$79:M175)</f>
        <v>3777.3891284714678</v>
      </c>
      <c r="P175" s="8">
        <f t="shared" si="178"/>
        <v>3734.8346302146324</v>
      </c>
      <c r="Q175" s="8">
        <f>AVERAGE(P$79:P175)</f>
        <v>3706.645437790703</v>
      </c>
      <c r="R175">
        <f t="shared" si="176"/>
        <v>633</v>
      </c>
      <c r="S175" s="9"/>
      <c r="T175" s="8"/>
      <c r="U175" s="9"/>
      <c r="Y175">
        <v>0</v>
      </c>
      <c r="Z175">
        <f t="shared" si="180"/>
        <v>633</v>
      </c>
      <c r="AA175">
        <f t="shared" si="175"/>
        <v>-713.23269218370547</v>
      </c>
      <c r="AO175" s="5">
        <f t="shared" si="177"/>
        <v>40098.104548610929</v>
      </c>
      <c r="AP175" s="51">
        <f>LOOKUP($AO175,Data!$A$6:$A$1806,Data!$B$6:$B$1806)</f>
        <v>59.952999114990234</v>
      </c>
      <c r="AQ175" s="9">
        <f>LOOKUP($AO175,Data!$A$6:$A$1806,Data!$C$6:$C$1806)</f>
        <v>3740.259033203125</v>
      </c>
      <c r="AR175" s="9">
        <f>LOOKUP($AO175,Data!$A$6:$A$1806,Data!$D$6:$D$1806)</f>
        <v>335</v>
      </c>
      <c r="AS175" s="9">
        <f>IF($AS$1="+",LOOKUP($AO175,Data!$A$6:$A$1806,Data!$E$6:$E$1806)*-1,LOOKUP($AO175,Data!$A$6:$A$1806,Data!$E$6:$E$1806))</f>
        <v>-228.79815673828125</v>
      </c>
      <c r="AT175" s="9">
        <f>LOOKUP($AO175,Data!$A$6:$A$1806,Data!$F$6:$F$1806)</f>
        <v>0</v>
      </c>
      <c r="AU175" s="9">
        <f>LOOKUP($AO175,Data!$A$6:$A$1806,Data!$G$6:$G$1806)</f>
        <v>185</v>
      </c>
      <c r="AV175" s="9">
        <f>LOOKUP($AO175,Data!$A$6:$A$1806,Data!$H$6:$H$1806)</f>
        <v>10</v>
      </c>
      <c r="AW175" s="9">
        <f>LOOKUP($AO175,Data!$A$6:$A$1806,Data!$I$6:$I$1806)</f>
        <v>0</v>
      </c>
      <c r="AX175" s="9">
        <f>LOOKUP($AO175,Data!$A$6:$A$1806,Data!$J$6:$J$1806)</f>
        <v>-103</v>
      </c>
      <c r="AY175" s="9">
        <f>LOOKUP($AO175,Data!$A$6:$A$1806,Data!$K$6:$K$1806)</f>
        <v>7657</v>
      </c>
      <c r="AZ175" s="16">
        <f t="shared" si="182"/>
        <v>37.6007080078125</v>
      </c>
      <c r="BB175" s="5"/>
      <c r="BO175" s="77"/>
      <c r="BP175" s="5"/>
      <c r="BQ175" s="77"/>
      <c r="BR175" s="77"/>
      <c r="BS175" s="77"/>
      <c r="BT175" s="77"/>
      <c r="BU175" s="77"/>
      <c r="BV175" s="77"/>
      <c r="BW175" s="77"/>
      <c r="BX175" s="77"/>
      <c r="CA175" s="77"/>
    </row>
    <row r="176" spans="2:79">
      <c r="B176" s="5">
        <f t="shared" si="183"/>
        <v>40098.104571759075</v>
      </c>
      <c r="C176">
        <f>LOOKUP(B176,Data!$A$6:$A$1806,Data!B$6:B$1806)</f>
        <v>59.951000213623047</v>
      </c>
      <c r="D176" s="8">
        <f>LOOKUP(B176,Data!$A$6:$A$1806,Data!C$6:C$1806)</f>
        <v>3731.382080078125</v>
      </c>
      <c r="H176" s="16">
        <f t="shared" si="181"/>
        <v>39.1998291015625</v>
      </c>
      <c r="I176" s="8">
        <f t="shared" si="179"/>
        <v>39.113877503585883</v>
      </c>
      <c r="J176" s="8"/>
      <c r="K176" s="8"/>
      <c r="L176" s="8">
        <f t="shared" si="173"/>
        <v>0.59345668260887663</v>
      </c>
      <c r="M176" s="8">
        <f t="shared" si="174"/>
        <v>3769.9398197223686</v>
      </c>
      <c r="N176" s="8">
        <f>AVERAGE(D$79:D176)</f>
        <v>3780.7196318957272</v>
      </c>
      <c r="O176" s="8">
        <f>AVERAGE(M$79:M176)</f>
        <v>3777.3131151168855</v>
      </c>
      <c r="P176" s="8">
        <f t="shared" si="178"/>
        <v>3735.4280868972414</v>
      </c>
      <c r="Q176" s="8">
        <f>AVERAGE(P$79:P176)</f>
        <v>3706.9421661320075</v>
      </c>
      <c r="R176">
        <f t="shared" si="176"/>
        <v>633</v>
      </c>
      <c r="S176" s="9"/>
      <c r="T176" s="8"/>
      <c r="U176" s="9"/>
      <c r="Y176">
        <v>0</v>
      </c>
      <c r="Z176">
        <f t="shared" si="180"/>
        <v>633</v>
      </c>
      <c r="AA176">
        <f t="shared" si="175"/>
        <v>-697.52265495281529</v>
      </c>
      <c r="AO176" s="5">
        <f t="shared" si="177"/>
        <v>40098.104571759075</v>
      </c>
      <c r="AP176" s="51">
        <f>LOOKUP($AO176,Data!$A$6:$A$1806,Data!$B$6:$B$1806)</f>
        <v>59.951000213623047</v>
      </c>
      <c r="AQ176" s="9">
        <f>LOOKUP($AO176,Data!$A$6:$A$1806,Data!$C$6:$C$1806)</f>
        <v>3731.382080078125</v>
      </c>
      <c r="AR176" s="9">
        <f>LOOKUP($AO176,Data!$A$6:$A$1806,Data!$D$6:$D$1806)</f>
        <v>335</v>
      </c>
      <c r="AS176" s="9">
        <f>IF($AS$1="+",LOOKUP($AO176,Data!$A$6:$A$1806,Data!$E$6:$E$1806)*-1,LOOKUP($AO176,Data!$A$6:$A$1806,Data!$E$6:$E$1806))</f>
        <v>-228.79815673828125</v>
      </c>
      <c r="AT176" s="9">
        <f>LOOKUP($AO176,Data!$A$6:$A$1806,Data!$F$6:$F$1806)</f>
        <v>0</v>
      </c>
      <c r="AU176" s="9">
        <f>LOOKUP($AO176,Data!$A$6:$A$1806,Data!$G$6:$G$1806)</f>
        <v>185.5</v>
      </c>
      <c r="AV176" s="9">
        <f>LOOKUP($AO176,Data!$A$6:$A$1806,Data!$H$6:$H$1806)</f>
        <v>10</v>
      </c>
      <c r="AW176" s="9">
        <f>LOOKUP($AO176,Data!$A$6:$A$1806,Data!$I$6:$I$1806)</f>
        <v>0</v>
      </c>
      <c r="AX176" s="9">
        <f>LOOKUP($AO176,Data!$A$6:$A$1806,Data!$J$6:$J$1806)</f>
        <v>-103</v>
      </c>
      <c r="AY176" s="9">
        <f>LOOKUP($AO176,Data!$A$6:$A$1806,Data!$K$6:$K$1806)</f>
        <v>7658</v>
      </c>
      <c r="AZ176" s="16">
        <f t="shared" si="182"/>
        <v>39.1998291015625</v>
      </c>
      <c r="BB176" s="5"/>
      <c r="BO176" s="77"/>
      <c r="BP176" s="5"/>
      <c r="BQ176" s="77"/>
      <c r="BR176" s="77"/>
      <c r="BS176" s="77"/>
      <c r="BT176" s="77"/>
      <c r="BU176" s="77"/>
      <c r="BV176" s="77"/>
      <c r="BW176" s="77"/>
      <c r="BX176" s="77"/>
      <c r="CA176" s="77"/>
    </row>
    <row r="177" spans="2:79">
      <c r="B177" s="5">
        <f t="shared" si="183"/>
        <v>40098.104594907221</v>
      </c>
      <c r="C177">
        <f>LOOKUP(B177,Data!$A$6:$A$1806,Data!B$6:B$1806)</f>
        <v>59.951999664306641</v>
      </c>
      <c r="D177" s="8">
        <f>LOOKUP(B177,Data!$A$6:$A$1806,Data!C$6:C$1806)</f>
        <v>3727.83837890625</v>
      </c>
      <c r="H177" s="16">
        <f t="shared" si="181"/>
        <v>38.4002685546875</v>
      </c>
      <c r="I177" s="8">
        <f t="shared" si="179"/>
        <v>38.864114371471445</v>
      </c>
      <c r="J177" s="8"/>
      <c r="K177" s="8"/>
      <c r="L177" s="8">
        <f t="shared" si="173"/>
        <v>0.59345668260887663</v>
      </c>
      <c r="M177" s="8">
        <f t="shared" si="174"/>
        <v>3770.2835132728633</v>
      </c>
      <c r="N177" s="8">
        <f>AVERAGE(D$79:D177)</f>
        <v>3780.1854778251263</v>
      </c>
      <c r="O177" s="8">
        <f>AVERAGE(M$79:M177)</f>
        <v>3777.2421090376529</v>
      </c>
      <c r="P177" s="8">
        <f t="shared" si="178"/>
        <v>3736.0215435798505</v>
      </c>
      <c r="Q177" s="8">
        <f>AVERAGE(P$79:P177)</f>
        <v>3707.2388944733125</v>
      </c>
      <c r="R177">
        <f t="shared" si="176"/>
        <v>633</v>
      </c>
      <c r="S177" s="9"/>
      <c r="T177" s="8"/>
      <c r="U177" s="9"/>
      <c r="Y177">
        <v>0</v>
      </c>
      <c r="Z177">
        <f t="shared" si="180"/>
        <v>633</v>
      </c>
      <c r="AA177">
        <f t="shared" si="175"/>
        <v>-705.29020082881732</v>
      </c>
      <c r="AO177" s="5">
        <f t="shared" si="177"/>
        <v>40098.104594907221</v>
      </c>
      <c r="AP177" s="51">
        <f>LOOKUP($AO177,Data!$A$6:$A$1806,Data!$B$6:$B$1806)</f>
        <v>59.951999664306641</v>
      </c>
      <c r="AQ177" s="9">
        <f>LOOKUP($AO177,Data!$A$6:$A$1806,Data!$C$6:$C$1806)</f>
        <v>3727.83837890625</v>
      </c>
      <c r="AR177" s="9">
        <f>LOOKUP($AO177,Data!$A$6:$A$1806,Data!$D$6:$D$1806)</f>
        <v>335</v>
      </c>
      <c r="AS177" s="9">
        <f>IF($AS$1="+",LOOKUP($AO177,Data!$A$6:$A$1806,Data!$E$6:$E$1806)*-1,LOOKUP($AO177,Data!$A$6:$A$1806,Data!$E$6:$E$1806))</f>
        <v>-229.46696472167969</v>
      </c>
      <c r="AT177" s="9">
        <f>LOOKUP($AO177,Data!$A$6:$A$1806,Data!$F$6:$F$1806)</f>
        <v>0</v>
      </c>
      <c r="AU177" s="9">
        <f>LOOKUP($AO177,Data!$A$6:$A$1806,Data!$G$6:$G$1806)</f>
        <v>186</v>
      </c>
      <c r="AV177" s="9">
        <f>LOOKUP($AO177,Data!$A$6:$A$1806,Data!$H$6:$H$1806)</f>
        <v>10</v>
      </c>
      <c r="AW177" s="9">
        <f>LOOKUP($AO177,Data!$A$6:$A$1806,Data!$I$6:$I$1806)</f>
        <v>0</v>
      </c>
      <c r="AX177" s="9">
        <f>LOOKUP($AO177,Data!$A$6:$A$1806,Data!$J$6:$J$1806)</f>
        <v>-103</v>
      </c>
      <c r="AY177" s="9">
        <f>LOOKUP($AO177,Data!$A$6:$A$1806,Data!$K$6:$K$1806)</f>
        <v>7658</v>
      </c>
      <c r="AZ177" s="16">
        <f t="shared" si="182"/>
        <v>38.4002685546875</v>
      </c>
      <c r="BB177" s="5"/>
      <c r="BO177" s="77"/>
      <c r="BP177" s="5"/>
      <c r="BQ177" s="77"/>
      <c r="BR177" s="77"/>
      <c r="BS177" s="77"/>
      <c r="BT177" s="77"/>
      <c r="BU177" s="77"/>
      <c r="BV177" s="77"/>
      <c r="BW177" s="77"/>
      <c r="BX177" s="77"/>
      <c r="CA177" s="77"/>
    </row>
    <row r="178" spans="2:79">
      <c r="B178" s="5">
        <f t="shared" si="183"/>
        <v>40098.104618055368</v>
      </c>
      <c r="C178">
        <f>LOOKUP(B178,Data!$A$6:$A$1806,Data!B$6:B$1806)</f>
        <v>59.951999664306641</v>
      </c>
      <c r="D178" s="8">
        <f>LOOKUP(B178,Data!$A$6:$A$1806,Data!C$6:C$1806)</f>
        <v>3727.83837890625</v>
      </c>
      <c r="H178" s="16">
        <f t="shared" si="181"/>
        <v>38.4002685546875</v>
      </c>
      <c r="I178" s="8">
        <f t="shared" si="179"/>
        <v>38.701768335597066</v>
      </c>
      <c r="J178" s="8"/>
      <c r="K178" s="8"/>
      <c r="L178" s="8">
        <f t="shared" si="173"/>
        <v>0.59345668260887663</v>
      </c>
      <c r="M178" s="8">
        <f t="shared" si="174"/>
        <v>3770.7146239195981</v>
      </c>
      <c r="N178" s="8">
        <f>AVERAGE(D$79:D178)</f>
        <v>3779.6620068359375</v>
      </c>
      <c r="O178" s="8">
        <f>AVERAGE(M$79:M178)</f>
        <v>3777.1768341864722</v>
      </c>
      <c r="P178" s="8">
        <f t="shared" si="178"/>
        <v>3736.6150002624595</v>
      </c>
      <c r="Q178" s="8">
        <f>AVERAGE(P$79:P178)</f>
        <v>3707.5356228146165</v>
      </c>
      <c r="R178">
        <f t="shared" si="176"/>
        <v>633</v>
      </c>
      <c r="S178" s="9"/>
      <c r="T178" s="8"/>
      <c r="U178" s="9"/>
      <c r="Y178">
        <v>0</v>
      </c>
      <c r="Z178">
        <f t="shared" si="180"/>
        <v>633</v>
      </c>
      <c r="AA178">
        <f t="shared" si="175"/>
        <v>-705.29020082881732</v>
      </c>
      <c r="AO178" s="5">
        <f t="shared" si="177"/>
        <v>40098.104618055368</v>
      </c>
      <c r="AP178" s="51">
        <f>LOOKUP($AO178,Data!$A$6:$A$1806,Data!$B$6:$B$1806)</f>
        <v>59.951999664306641</v>
      </c>
      <c r="AQ178" s="9">
        <f>LOOKUP($AO178,Data!$A$6:$A$1806,Data!$C$6:$C$1806)</f>
        <v>3727.83837890625</v>
      </c>
      <c r="AR178" s="9">
        <f>LOOKUP($AO178,Data!$A$6:$A$1806,Data!$D$6:$D$1806)</f>
        <v>335</v>
      </c>
      <c r="AS178" s="9">
        <f>IF($AS$1="+",LOOKUP($AO178,Data!$A$6:$A$1806,Data!$E$6:$E$1806)*-1,LOOKUP($AO178,Data!$A$6:$A$1806,Data!$E$6:$E$1806))</f>
        <v>-229.46696472167969</v>
      </c>
      <c r="AT178" s="9">
        <f>LOOKUP($AO178,Data!$A$6:$A$1806,Data!$F$6:$F$1806)</f>
        <v>0</v>
      </c>
      <c r="AU178" s="9">
        <f>LOOKUP($AO178,Data!$A$6:$A$1806,Data!$G$6:$G$1806)</f>
        <v>186</v>
      </c>
      <c r="AV178" s="9">
        <f>LOOKUP($AO178,Data!$A$6:$A$1806,Data!$H$6:$H$1806)</f>
        <v>10</v>
      </c>
      <c r="AW178" s="9">
        <f>LOOKUP($AO178,Data!$A$6:$A$1806,Data!$I$6:$I$1806)</f>
        <v>0</v>
      </c>
      <c r="AX178" s="9">
        <f>LOOKUP($AO178,Data!$A$6:$A$1806,Data!$J$6:$J$1806)</f>
        <v>-103</v>
      </c>
      <c r="AY178" s="9">
        <f>LOOKUP($AO178,Data!$A$6:$A$1806,Data!$K$6:$K$1806)</f>
        <v>7658</v>
      </c>
      <c r="AZ178" s="16">
        <f t="shared" si="182"/>
        <v>38.4002685546875</v>
      </c>
      <c r="BB178" s="5"/>
      <c r="BO178" s="77"/>
      <c r="BP178" s="5"/>
      <c r="BQ178" s="77"/>
      <c r="BR178" s="77"/>
      <c r="BS178" s="77"/>
      <c r="BT178" s="77"/>
      <c r="BU178" s="77"/>
      <c r="BV178" s="77"/>
      <c r="BW178" s="77"/>
      <c r="BX178" s="77"/>
      <c r="CA178" s="77"/>
    </row>
    <row r="179" spans="2:79">
      <c r="B179" s="5">
        <f t="shared" si="183"/>
        <v>40098.104641203514</v>
      </c>
      <c r="C179">
        <f>LOOKUP(B179,Data!$A$6:$A$1806,Data!B$6:B$1806)</f>
        <v>59.951999664306641</v>
      </c>
      <c r="D179" s="8">
        <f>LOOKUP(B179,Data!$A$6:$A$1806,Data!C$6:C$1806)</f>
        <v>3722.64892578125</v>
      </c>
      <c r="H179" s="16">
        <f t="shared" si="181"/>
        <v>38.4002685546875</v>
      </c>
      <c r="I179" s="8">
        <f t="shared" si="179"/>
        <v>38.596243412278717</v>
      </c>
      <c r="J179" s="8"/>
      <c r="K179" s="8"/>
      <c r="L179" s="8">
        <f t="shared" si="173"/>
        <v>0.59345668260887663</v>
      </c>
      <c r="M179" s="8">
        <f t="shared" si="174"/>
        <v>3771.202555678889</v>
      </c>
      <c r="N179" s="8">
        <f>AVERAGE(D$79:D179)</f>
        <v>3779.0975208849009</v>
      </c>
      <c r="O179" s="8">
        <f>AVERAGE(M$79:M179)</f>
        <v>3777.11768291412</v>
      </c>
      <c r="P179" s="8">
        <f t="shared" si="178"/>
        <v>3737.2084569450685</v>
      </c>
      <c r="Q179" s="8">
        <f>AVERAGE(P$79:P179)</f>
        <v>3707.8323511559215</v>
      </c>
      <c r="R179">
        <f t="shared" si="176"/>
        <v>633</v>
      </c>
      <c r="S179" s="9"/>
      <c r="T179" s="8"/>
      <c r="U179" s="9"/>
      <c r="Y179">
        <v>0</v>
      </c>
      <c r="Z179">
        <f t="shared" si="180"/>
        <v>633</v>
      </c>
      <c r="AA179">
        <f t="shared" si="175"/>
        <v>-705.29020082881732</v>
      </c>
      <c r="AO179" s="5">
        <f t="shared" si="177"/>
        <v>40098.104641203514</v>
      </c>
      <c r="AP179" s="51">
        <f>LOOKUP($AO179,Data!$A$6:$A$1806,Data!$B$6:$B$1806)</f>
        <v>59.951999664306641</v>
      </c>
      <c r="AQ179" s="9">
        <f>LOOKUP($AO179,Data!$A$6:$A$1806,Data!$C$6:$C$1806)</f>
        <v>3722.64892578125</v>
      </c>
      <c r="AR179" s="9">
        <f>LOOKUP($AO179,Data!$A$6:$A$1806,Data!$D$6:$D$1806)</f>
        <v>335</v>
      </c>
      <c r="AS179" s="9">
        <f>IF($AS$1="+",LOOKUP($AO179,Data!$A$6:$A$1806,Data!$E$6:$E$1806)*-1,LOOKUP($AO179,Data!$A$6:$A$1806,Data!$E$6:$E$1806))</f>
        <v>-249.33757019042969</v>
      </c>
      <c r="AT179" s="9">
        <f>LOOKUP($AO179,Data!$A$6:$A$1806,Data!$F$6:$F$1806)</f>
        <v>0</v>
      </c>
      <c r="AU179" s="9">
        <f>LOOKUP($AO179,Data!$A$6:$A$1806,Data!$G$6:$G$1806)</f>
        <v>186.5</v>
      </c>
      <c r="AV179" s="9">
        <f>LOOKUP($AO179,Data!$A$6:$A$1806,Data!$H$6:$H$1806)</f>
        <v>10</v>
      </c>
      <c r="AW179" s="9">
        <f>LOOKUP($AO179,Data!$A$6:$A$1806,Data!$I$6:$I$1806)</f>
        <v>0</v>
      </c>
      <c r="AX179" s="9">
        <f>LOOKUP($AO179,Data!$A$6:$A$1806,Data!$J$6:$J$1806)</f>
        <v>-103</v>
      </c>
      <c r="AY179" s="9">
        <f>LOOKUP($AO179,Data!$A$6:$A$1806,Data!$K$6:$K$1806)</f>
        <v>7659</v>
      </c>
      <c r="AZ179" s="16">
        <f t="shared" si="182"/>
        <v>38.4002685546875</v>
      </c>
      <c r="BB179" s="5"/>
      <c r="BO179" s="77"/>
      <c r="BP179" s="5"/>
      <c r="BQ179" s="77"/>
      <c r="BR179" s="77"/>
      <c r="BS179" s="77"/>
      <c r="BT179" s="77"/>
      <c r="BU179" s="77"/>
      <c r="BV179" s="77"/>
      <c r="BW179" s="77"/>
      <c r="BX179" s="77"/>
      <c r="CA179" s="77"/>
    </row>
    <row r="180" spans="2:79">
      <c r="B180" s="5">
        <f t="shared" si="183"/>
        <v>40098.10466435166</v>
      </c>
      <c r="C180">
        <f>LOOKUP(B180,Data!$A$6:$A$1806,Data!B$6:B$1806)</f>
        <v>59.951999664306641</v>
      </c>
      <c r="D180" s="8">
        <f>LOOKUP(B180,Data!$A$6:$A$1806,Data!C$6:C$1806)</f>
        <v>3720.578125</v>
      </c>
      <c r="H180" s="16">
        <f t="shared" si="181"/>
        <v>38.4002685546875</v>
      </c>
      <c r="I180" s="8">
        <f t="shared" si="179"/>
        <v>38.527652212121794</v>
      </c>
      <c r="J180" s="8"/>
      <c r="K180" s="8"/>
      <c r="L180" s="8">
        <f t="shared" si="173"/>
        <v>0.59345668260887663</v>
      </c>
      <c r="M180" s="8">
        <f t="shared" si="174"/>
        <v>3771.7274211613412</v>
      </c>
      <c r="N180" s="8">
        <f>AVERAGE(D$79:D180)</f>
        <v>3778.5238013174021</v>
      </c>
      <c r="O180" s="8">
        <f>AVERAGE(M$79:M180)</f>
        <v>3777.0648372106616</v>
      </c>
      <c r="P180" s="8">
        <f t="shared" si="178"/>
        <v>3737.8019136276775</v>
      </c>
      <c r="Q180" s="8">
        <f>AVERAGE(P$79:P180)</f>
        <v>3708.1290794972256</v>
      </c>
      <c r="R180">
        <f t="shared" si="176"/>
        <v>633</v>
      </c>
      <c r="S180" s="9"/>
      <c r="T180" s="8"/>
      <c r="U180" s="9"/>
      <c r="Y180">
        <v>0</v>
      </c>
      <c r="Z180">
        <f t="shared" si="180"/>
        <v>633</v>
      </c>
      <c r="AA180">
        <f t="shared" si="175"/>
        <v>-705.29020082881732</v>
      </c>
      <c r="AO180" s="5">
        <f t="shared" si="177"/>
        <v>40098.10466435166</v>
      </c>
      <c r="AP180" s="51">
        <f>LOOKUP($AO180,Data!$A$6:$A$1806,Data!$B$6:$B$1806)</f>
        <v>59.951999664306641</v>
      </c>
      <c r="AQ180" s="9">
        <f>LOOKUP($AO180,Data!$A$6:$A$1806,Data!$C$6:$C$1806)</f>
        <v>3720.578125</v>
      </c>
      <c r="AR180" s="9">
        <f>LOOKUP($AO180,Data!$A$6:$A$1806,Data!$D$6:$D$1806)</f>
        <v>335</v>
      </c>
      <c r="AS180" s="9">
        <f>IF($AS$1="+",LOOKUP($AO180,Data!$A$6:$A$1806,Data!$E$6:$E$1806)*-1,LOOKUP($AO180,Data!$A$6:$A$1806,Data!$E$6:$E$1806))</f>
        <v>-249.33757019042969</v>
      </c>
      <c r="AT180" s="9">
        <f>LOOKUP($AO180,Data!$A$6:$A$1806,Data!$F$6:$F$1806)</f>
        <v>0</v>
      </c>
      <c r="AU180" s="9">
        <f>LOOKUP($AO180,Data!$A$6:$A$1806,Data!$G$6:$G$1806)</f>
        <v>187</v>
      </c>
      <c r="AV180" s="9">
        <f>LOOKUP($AO180,Data!$A$6:$A$1806,Data!$H$6:$H$1806)</f>
        <v>10</v>
      </c>
      <c r="AW180" s="9">
        <f>LOOKUP($AO180,Data!$A$6:$A$1806,Data!$I$6:$I$1806)</f>
        <v>0</v>
      </c>
      <c r="AX180" s="9">
        <f>LOOKUP($AO180,Data!$A$6:$A$1806,Data!$J$6:$J$1806)</f>
        <v>-103</v>
      </c>
      <c r="AY180" s="9">
        <f>LOOKUP($AO180,Data!$A$6:$A$1806,Data!$K$6:$K$1806)</f>
        <v>7659</v>
      </c>
      <c r="AZ180" s="16">
        <f t="shared" si="182"/>
        <v>38.4002685546875</v>
      </c>
      <c r="BB180" s="5"/>
      <c r="BO180" s="77"/>
      <c r="BP180" s="5"/>
      <c r="BQ180" s="77"/>
      <c r="BR180" s="77"/>
      <c r="BS180" s="77"/>
      <c r="BT180" s="77"/>
      <c r="BU180" s="77"/>
      <c r="BV180" s="77"/>
      <c r="BW180" s="77"/>
      <c r="BX180" s="77"/>
      <c r="CA180" s="77"/>
    </row>
    <row r="181" spans="2:79">
      <c r="B181" s="5">
        <f t="shared" si="183"/>
        <v>40098.104687499806</v>
      </c>
      <c r="C181">
        <f>LOOKUP(B181,Data!$A$6:$A$1806,Data!B$6:B$1806)</f>
        <v>59.951999664306641</v>
      </c>
      <c r="D181" s="8">
        <f>LOOKUP(B181,Data!$A$6:$A$1806,Data!C$6:C$1806)</f>
        <v>3720.578125</v>
      </c>
      <c r="H181" s="16">
        <f t="shared" si="181"/>
        <v>38.4002685546875</v>
      </c>
      <c r="I181" s="8">
        <f t="shared" si="179"/>
        <v>38.483067932019793</v>
      </c>
      <c r="J181" s="8"/>
      <c r="K181" s="8"/>
      <c r="L181" s="8">
        <f t="shared" si="173"/>
        <v>0.59345668260887663</v>
      </c>
      <c r="M181" s="8">
        <f t="shared" si="174"/>
        <v>3772.2762935638484</v>
      </c>
      <c r="N181" s="8">
        <f>AVERAGE(D$79:D181)</f>
        <v>3777.9612219356795</v>
      </c>
      <c r="O181" s="8">
        <f>AVERAGE(M$79:M181)</f>
        <v>3777.018346495644</v>
      </c>
      <c r="P181" s="8">
        <f t="shared" si="178"/>
        <v>3738.3953703102866</v>
      </c>
      <c r="Q181" s="8">
        <f>AVERAGE(P$79:P181)</f>
        <v>3708.4258078385301</v>
      </c>
      <c r="R181">
        <f t="shared" si="176"/>
        <v>633</v>
      </c>
      <c r="S181" s="9"/>
      <c r="T181" s="8"/>
      <c r="U181" s="9"/>
      <c r="Y181">
        <v>0</v>
      </c>
      <c r="Z181">
        <f t="shared" si="180"/>
        <v>633</v>
      </c>
      <c r="AA181">
        <f t="shared" si="175"/>
        <v>-705.29020082881732</v>
      </c>
      <c r="AO181" s="5">
        <f t="shared" si="177"/>
        <v>40098.104687499806</v>
      </c>
      <c r="AP181" s="51">
        <f>LOOKUP($AO181,Data!$A$6:$A$1806,Data!$B$6:$B$1806)</f>
        <v>59.951999664306641</v>
      </c>
      <c r="AQ181" s="9">
        <f>LOOKUP($AO181,Data!$A$6:$A$1806,Data!$C$6:$C$1806)</f>
        <v>3720.578125</v>
      </c>
      <c r="AR181" s="9">
        <f>LOOKUP($AO181,Data!$A$6:$A$1806,Data!$D$6:$D$1806)</f>
        <v>335</v>
      </c>
      <c r="AS181" s="9">
        <f>IF($AS$1="+",LOOKUP($AO181,Data!$A$6:$A$1806,Data!$E$6:$E$1806)*-1,LOOKUP($AO181,Data!$A$6:$A$1806,Data!$E$6:$E$1806))</f>
        <v>-249.33757019042969</v>
      </c>
      <c r="AT181" s="9">
        <f>LOOKUP($AO181,Data!$A$6:$A$1806,Data!$F$6:$F$1806)</f>
        <v>0</v>
      </c>
      <c r="AU181" s="9">
        <f>LOOKUP($AO181,Data!$A$6:$A$1806,Data!$G$6:$G$1806)</f>
        <v>187</v>
      </c>
      <c r="AV181" s="9">
        <f>LOOKUP($AO181,Data!$A$6:$A$1806,Data!$H$6:$H$1806)</f>
        <v>10</v>
      </c>
      <c r="AW181" s="9">
        <f>LOOKUP($AO181,Data!$A$6:$A$1806,Data!$I$6:$I$1806)</f>
        <v>0</v>
      </c>
      <c r="AX181" s="9">
        <f>LOOKUP($AO181,Data!$A$6:$A$1806,Data!$J$6:$J$1806)</f>
        <v>-103</v>
      </c>
      <c r="AY181" s="9">
        <f>LOOKUP($AO181,Data!$A$6:$A$1806,Data!$K$6:$K$1806)</f>
        <v>7659</v>
      </c>
      <c r="AZ181" s="16">
        <f t="shared" si="182"/>
        <v>38.4002685546875</v>
      </c>
      <c r="BB181" s="5"/>
      <c r="BO181" s="77"/>
      <c r="BP181" s="5"/>
      <c r="BQ181" s="77"/>
      <c r="BR181" s="77"/>
      <c r="BS181" s="77"/>
      <c r="BT181" s="77"/>
      <c r="BU181" s="77"/>
      <c r="BV181" s="77"/>
      <c r="BW181" s="77"/>
      <c r="BX181" s="77"/>
      <c r="CA181" s="77"/>
    </row>
    <row r="182" spans="2:79">
      <c r="B182" s="5">
        <f t="shared" si="183"/>
        <v>40098.104710647953</v>
      </c>
      <c r="C182">
        <f>LOOKUP(B182,Data!$A$6:$A$1806,Data!B$6:B$1806)</f>
        <v>59.953998565673828</v>
      </c>
      <c r="D182" s="8">
        <f>LOOKUP(B182,Data!$A$6:$A$1806,Data!C$6:C$1806)</f>
        <v>3718.141845703125</v>
      </c>
      <c r="H182" s="16">
        <f t="shared" si="181"/>
        <v>36.8011474609375</v>
      </c>
      <c r="I182" s="8">
        <f t="shared" si="179"/>
        <v>37.894395767140992</v>
      </c>
      <c r="J182" s="8"/>
      <c r="K182" s="8"/>
      <c r="L182" s="8">
        <f t="shared" si="173"/>
        <v>0.59345668260887663</v>
      </c>
      <c r="M182" s="8">
        <f t="shared" si="174"/>
        <v>3772.2810780815785</v>
      </c>
      <c r="N182" s="8">
        <f>AVERAGE(D$79:D182)</f>
        <v>3777.386035625751</v>
      </c>
      <c r="O182" s="8">
        <f>AVERAGE(M$79:M182)</f>
        <v>3776.9727958378162</v>
      </c>
      <c r="P182" s="8">
        <f t="shared" si="178"/>
        <v>3738.9888269928956</v>
      </c>
      <c r="Q182" s="8">
        <f>AVERAGE(P$79:P182)</f>
        <v>3708.7225361798351</v>
      </c>
      <c r="R182">
        <f t="shared" si="176"/>
        <v>633</v>
      </c>
      <c r="S182" s="9"/>
      <c r="T182" s="8"/>
      <c r="U182" s="9"/>
      <c r="Y182">
        <v>0</v>
      </c>
      <c r="Z182">
        <f t="shared" si="180"/>
        <v>633</v>
      </c>
      <c r="AA182">
        <f t="shared" si="175"/>
        <v>-721.3561066794183</v>
      </c>
      <c r="AO182" s="5">
        <f t="shared" si="177"/>
        <v>40098.104710647953</v>
      </c>
      <c r="AP182" s="51">
        <f>LOOKUP($AO182,Data!$A$6:$A$1806,Data!$B$6:$B$1806)</f>
        <v>59.953998565673828</v>
      </c>
      <c r="AQ182" s="9">
        <f>LOOKUP($AO182,Data!$A$6:$A$1806,Data!$C$6:$C$1806)</f>
        <v>3718.141845703125</v>
      </c>
      <c r="AR182" s="9">
        <f>LOOKUP($AO182,Data!$A$6:$A$1806,Data!$D$6:$D$1806)</f>
        <v>335</v>
      </c>
      <c r="AS182" s="9">
        <f>IF($AS$1="+",LOOKUP($AO182,Data!$A$6:$A$1806,Data!$E$6:$E$1806)*-1,LOOKUP($AO182,Data!$A$6:$A$1806,Data!$E$6:$E$1806))</f>
        <v>-249.33757019042969</v>
      </c>
      <c r="AT182" s="9">
        <f>LOOKUP($AO182,Data!$A$6:$A$1806,Data!$F$6:$F$1806)</f>
        <v>0</v>
      </c>
      <c r="AU182" s="9">
        <f>LOOKUP($AO182,Data!$A$6:$A$1806,Data!$G$6:$G$1806)</f>
        <v>187.5</v>
      </c>
      <c r="AV182" s="9">
        <f>LOOKUP($AO182,Data!$A$6:$A$1806,Data!$H$6:$H$1806)</f>
        <v>10</v>
      </c>
      <c r="AW182" s="9">
        <f>LOOKUP($AO182,Data!$A$6:$A$1806,Data!$I$6:$I$1806)</f>
        <v>0</v>
      </c>
      <c r="AX182" s="9">
        <f>LOOKUP($AO182,Data!$A$6:$A$1806,Data!$J$6:$J$1806)</f>
        <v>-103</v>
      </c>
      <c r="AY182" s="9">
        <f>LOOKUP($AO182,Data!$A$6:$A$1806,Data!$K$6:$K$1806)</f>
        <v>7659</v>
      </c>
      <c r="AZ182" s="16">
        <f t="shared" si="182"/>
        <v>36.8011474609375</v>
      </c>
      <c r="BB182" s="5"/>
      <c r="BO182" s="77"/>
      <c r="BP182" s="5"/>
      <c r="BQ182" s="77"/>
      <c r="BR182" s="77"/>
      <c r="BS182" s="77"/>
      <c r="BT182" s="77"/>
      <c r="BU182" s="77"/>
      <c r="BV182" s="77"/>
      <c r="BW182" s="77"/>
      <c r="BX182" s="77"/>
      <c r="CA182" s="77"/>
    </row>
    <row r="183" spans="2:79">
      <c r="B183" s="5">
        <f t="shared" si="183"/>
        <v>40098.104733796099</v>
      </c>
      <c r="C183">
        <f>LOOKUP(B183,Data!$A$6:$A$1806,Data!B$6:B$1806)</f>
        <v>59.952999114990234</v>
      </c>
      <c r="D183" s="8">
        <f>LOOKUP(B183,Data!$A$6:$A$1806,Data!C$6:C$1806)</f>
        <v>3715.752685546875</v>
      </c>
      <c r="H183" s="16">
        <f t="shared" si="181"/>
        <v>37.6007080078125</v>
      </c>
      <c r="I183" s="8">
        <f t="shared" si="179"/>
        <v>37.791605051376024</v>
      </c>
      <c r="J183" s="8"/>
      <c r="K183" s="8"/>
      <c r="L183" s="8">
        <f t="shared" si="173"/>
        <v>0.59345668260887663</v>
      </c>
      <c r="M183" s="8">
        <f t="shared" si="174"/>
        <v>3772.7717440484225</v>
      </c>
      <c r="N183" s="8">
        <f>AVERAGE(D$79:D183)</f>
        <v>3776.7990513392856</v>
      </c>
      <c r="O183" s="8">
        <f>AVERAGE(M$79:M183)</f>
        <v>3776.9327858207744</v>
      </c>
      <c r="P183" s="8">
        <f t="shared" si="178"/>
        <v>3739.5822836755046</v>
      </c>
      <c r="Q183" s="8">
        <f>AVERAGE(P$79:P183)</f>
        <v>3709.0192645211396</v>
      </c>
      <c r="R183">
        <f t="shared" si="176"/>
        <v>633</v>
      </c>
      <c r="S183" s="9"/>
      <c r="T183" s="8"/>
      <c r="U183" s="9"/>
      <c r="Y183">
        <v>0</v>
      </c>
      <c r="Z183">
        <f t="shared" si="180"/>
        <v>633</v>
      </c>
      <c r="AA183">
        <f t="shared" si="175"/>
        <v>-713.23269218370547</v>
      </c>
      <c r="AO183" s="5">
        <f t="shared" si="177"/>
        <v>40098.104733796099</v>
      </c>
      <c r="AP183" s="51">
        <f>LOOKUP($AO183,Data!$A$6:$A$1806,Data!$B$6:$B$1806)</f>
        <v>59.952999114990234</v>
      </c>
      <c r="AQ183" s="9">
        <f>LOOKUP($AO183,Data!$A$6:$A$1806,Data!$C$6:$C$1806)</f>
        <v>3715.752685546875</v>
      </c>
      <c r="AR183" s="9">
        <f>LOOKUP($AO183,Data!$A$6:$A$1806,Data!$D$6:$D$1806)</f>
        <v>335</v>
      </c>
      <c r="AS183" s="9">
        <f>IF($AS$1="+",LOOKUP($AO183,Data!$A$6:$A$1806,Data!$E$6:$E$1806)*-1,LOOKUP($AO183,Data!$A$6:$A$1806,Data!$E$6:$E$1806))</f>
        <v>-249.33757019042969</v>
      </c>
      <c r="AT183" s="9">
        <f>LOOKUP($AO183,Data!$A$6:$A$1806,Data!$F$6:$F$1806)</f>
        <v>0</v>
      </c>
      <c r="AU183" s="9">
        <f>LOOKUP($AO183,Data!$A$6:$A$1806,Data!$G$6:$G$1806)</f>
        <v>188</v>
      </c>
      <c r="AV183" s="9">
        <f>LOOKUP($AO183,Data!$A$6:$A$1806,Data!$H$6:$H$1806)</f>
        <v>10</v>
      </c>
      <c r="AW183" s="9">
        <f>LOOKUP($AO183,Data!$A$6:$A$1806,Data!$I$6:$I$1806)</f>
        <v>0</v>
      </c>
      <c r="AX183" s="9">
        <f>LOOKUP($AO183,Data!$A$6:$A$1806,Data!$J$6:$J$1806)</f>
        <v>-103</v>
      </c>
      <c r="AY183" s="9">
        <f>LOOKUP($AO183,Data!$A$6:$A$1806,Data!$K$6:$K$1806)</f>
        <v>7660</v>
      </c>
      <c r="AZ183" s="16">
        <f t="shared" si="182"/>
        <v>37.6007080078125</v>
      </c>
      <c r="BB183" s="5"/>
      <c r="BO183" s="77"/>
      <c r="BP183" s="5"/>
      <c r="BQ183" s="77"/>
      <c r="BR183" s="77"/>
      <c r="BS183" s="77"/>
      <c r="BT183" s="77"/>
      <c r="BU183" s="77"/>
      <c r="BV183" s="77"/>
      <c r="BW183" s="77"/>
      <c r="BX183" s="77"/>
      <c r="CA183" s="77"/>
    </row>
    <row r="184" spans="2:79">
      <c r="B184" s="5">
        <f t="shared" si="183"/>
        <v>40098.104756944245</v>
      </c>
      <c r="C184">
        <f>LOOKUP(B184,Data!$A$6:$A$1806,Data!B$6:B$1806)</f>
        <v>59.952999114990234</v>
      </c>
      <c r="D184" s="8">
        <f>LOOKUP(B184,Data!$A$6:$A$1806,Data!C$6:C$1806)</f>
        <v>3715.752685546875</v>
      </c>
      <c r="H184" s="16">
        <f t="shared" si="181"/>
        <v>37.6007080078125</v>
      </c>
      <c r="I184" s="8">
        <f t="shared" si="179"/>
        <v>37.724791086128789</v>
      </c>
      <c r="J184" s="8"/>
      <c r="K184" s="8"/>
      <c r="L184" s="8">
        <f t="shared" si="173"/>
        <v>0.59345668260887663</v>
      </c>
      <c r="M184" s="8">
        <f t="shared" si="174"/>
        <v>3773.2983867657845</v>
      </c>
      <c r="N184" s="8">
        <f>AVERAGE(D$79:D184)</f>
        <v>3776.2231422280365</v>
      </c>
      <c r="O184" s="8">
        <f>AVERAGE(M$79:M184)</f>
        <v>3776.8984990372364</v>
      </c>
      <c r="P184" s="8">
        <f t="shared" si="178"/>
        <v>3740.1757403581137</v>
      </c>
      <c r="Q184" s="8">
        <f>AVERAGE(P$79:P184)</f>
        <v>3709.3159928624441</v>
      </c>
      <c r="R184">
        <f t="shared" si="176"/>
        <v>633</v>
      </c>
      <c r="S184" s="9"/>
      <c r="T184" s="8"/>
      <c r="U184" s="9"/>
      <c r="Y184">
        <v>0</v>
      </c>
      <c r="Z184">
        <f t="shared" si="180"/>
        <v>633</v>
      </c>
      <c r="AA184">
        <f t="shared" si="175"/>
        <v>-713.23269218370547</v>
      </c>
      <c r="AO184" s="5">
        <f t="shared" si="177"/>
        <v>40098.104756944245</v>
      </c>
      <c r="AP184" s="51">
        <f>LOOKUP($AO184,Data!$A$6:$A$1806,Data!$B$6:$B$1806)</f>
        <v>59.952999114990234</v>
      </c>
      <c r="AQ184" s="9">
        <f>LOOKUP($AO184,Data!$A$6:$A$1806,Data!$C$6:$C$1806)</f>
        <v>3715.752685546875</v>
      </c>
      <c r="AR184" s="9">
        <f>LOOKUP($AO184,Data!$A$6:$A$1806,Data!$D$6:$D$1806)</f>
        <v>335</v>
      </c>
      <c r="AS184" s="9">
        <f>IF($AS$1="+",LOOKUP($AO184,Data!$A$6:$A$1806,Data!$E$6:$E$1806)*-1,LOOKUP($AO184,Data!$A$6:$A$1806,Data!$E$6:$E$1806))</f>
        <v>-249.33757019042969</v>
      </c>
      <c r="AT184" s="9">
        <f>LOOKUP($AO184,Data!$A$6:$A$1806,Data!$F$6:$F$1806)</f>
        <v>0</v>
      </c>
      <c r="AU184" s="9">
        <f>LOOKUP($AO184,Data!$A$6:$A$1806,Data!$G$6:$G$1806)</f>
        <v>188</v>
      </c>
      <c r="AV184" s="9">
        <f>LOOKUP($AO184,Data!$A$6:$A$1806,Data!$H$6:$H$1806)</f>
        <v>10</v>
      </c>
      <c r="AW184" s="9">
        <f>LOOKUP($AO184,Data!$A$6:$A$1806,Data!$I$6:$I$1806)</f>
        <v>0</v>
      </c>
      <c r="AX184" s="9">
        <f>LOOKUP($AO184,Data!$A$6:$A$1806,Data!$J$6:$J$1806)</f>
        <v>-103</v>
      </c>
      <c r="AY184" s="9">
        <f>LOOKUP($AO184,Data!$A$6:$A$1806,Data!$K$6:$K$1806)</f>
        <v>7660</v>
      </c>
      <c r="AZ184" s="16">
        <f t="shared" si="182"/>
        <v>37.6007080078125</v>
      </c>
      <c r="BB184" s="5"/>
      <c r="BO184" s="77"/>
      <c r="BP184" s="5"/>
      <c r="BQ184" s="77"/>
      <c r="BR184" s="77"/>
      <c r="BS184" s="77"/>
      <c r="BT184" s="77"/>
      <c r="BU184" s="77"/>
      <c r="BV184" s="77"/>
      <c r="BW184" s="77"/>
      <c r="BX184" s="77"/>
      <c r="CA184" s="77"/>
    </row>
    <row r="185" spans="2:79">
      <c r="B185" s="5">
        <f t="shared" si="183"/>
        <v>40098.104780092392</v>
      </c>
      <c r="C185">
        <f>LOOKUP(B185,Data!$A$6:$A$1806,Data!B$6:B$1806)</f>
        <v>59.952999114990234</v>
      </c>
      <c r="D185" s="8">
        <f>LOOKUP(B185,Data!$A$6:$A$1806,Data!C$6:C$1806)</f>
        <v>3713.483642578125</v>
      </c>
      <c r="H185" s="16">
        <f t="shared" si="181"/>
        <v>37.6007080078125</v>
      </c>
      <c r="I185" s="8">
        <f t="shared" si="179"/>
        <v>37.681362008718089</v>
      </c>
      <c r="J185" s="8"/>
      <c r="K185" s="8"/>
      <c r="L185" s="8">
        <f t="shared" si="173"/>
        <v>0.59345668260887663</v>
      </c>
      <c r="M185" s="8">
        <f t="shared" si="174"/>
        <v>3773.8484143709829</v>
      </c>
      <c r="N185" s="8">
        <f>AVERAGE(D$79:D185)</f>
        <v>3775.6367917640187</v>
      </c>
      <c r="O185" s="8">
        <f>AVERAGE(M$79:M185)</f>
        <v>3776.8699935730656</v>
      </c>
      <c r="P185" s="8">
        <f t="shared" si="178"/>
        <v>3740.7691970407227</v>
      </c>
      <c r="Q185" s="8">
        <f>AVERAGE(P$79:P185)</f>
        <v>3709.6127212037486</v>
      </c>
      <c r="R185">
        <f t="shared" si="176"/>
        <v>633</v>
      </c>
      <c r="S185" s="9"/>
      <c r="T185" s="8"/>
      <c r="U185" s="9"/>
      <c r="Y185">
        <v>0</v>
      </c>
      <c r="Z185">
        <f t="shared" si="180"/>
        <v>633</v>
      </c>
      <c r="AA185">
        <f t="shared" si="175"/>
        <v>-713.23269218370547</v>
      </c>
      <c r="AO185" s="5">
        <f t="shared" si="177"/>
        <v>40098.104780092392</v>
      </c>
      <c r="AP185" s="51">
        <f>LOOKUP($AO185,Data!$A$6:$A$1806,Data!$B$6:$B$1806)</f>
        <v>59.952999114990234</v>
      </c>
      <c r="AQ185" s="9">
        <f>LOOKUP($AO185,Data!$A$6:$A$1806,Data!$C$6:$C$1806)</f>
        <v>3713.483642578125</v>
      </c>
      <c r="AR185" s="9">
        <f>LOOKUP($AO185,Data!$A$6:$A$1806,Data!$D$6:$D$1806)</f>
        <v>335</v>
      </c>
      <c r="AS185" s="9">
        <f>IF($AS$1="+",LOOKUP($AO185,Data!$A$6:$A$1806,Data!$E$6:$E$1806)*-1,LOOKUP($AO185,Data!$A$6:$A$1806,Data!$E$6:$E$1806))</f>
        <v>-249.33757019042969</v>
      </c>
      <c r="AT185" s="9">
        <f>LOOKUP($AO185,Data!$A$6:$A$1806,Data!$F$6:$F$1806)</f>
        <v>0</v>
      </c>
      <c r="AU185" s="9">
        <f>LOOKUP($AO185,Data!$A$6:$A$1806,Data!$G$6:$G$1806)</f>
        <v>188.5</v>
      </c>
      <c r="AV185" s="9">
        <f>LOOKUP($AO185,Data!$A$6:$A$1806,Data!$H$6:$H$1806)</f>
        <v>10</v>
      </c>
      <c r="AW185" s="9">
        <f>LOOKUP($AO185,Data!$A$6:$A$1806,Data!$I$6:$I$1806)</f>
        <v>0</v>
      </c>
      <c r="AX185" s="9">
        <f>LOOKUP($AO185,Data!$A$6:$A$1806,Data!$J$6:$J$1806)</f>
        <v>-103</v>
      </c>
      <c r="AY185" s="9">
        <f>LOOKUP($AO185,Data!$A$6:$A$1806,Data!$K$6:$K$1806)</f>
        <v>7660</v>
      </c>
      <c r="AZ185" s="16">
        <f t="shared" si="182"/>
        <v>37.6007080078125</v>
      </c>
      <c r="BB185" s="5"/>
      <c r="BO185" s="77"/>
      <c r="BP185" s="5"/>
      <c r="BQ185" s="77"/>
      <c r="BR185" s="77"/>
      <c r="BS185" s="77"/>
      <c r="BT185" s="77"/>
      <c r="BU185" s="77"/>
      <c r="BV185" s="77"/>
      <c r="BW185" s="77"/>
      <c r="BX185" s="77"/>
      <c r="CA185" s="77"/>
    </row>
    <row r="186" spans="2:79">
      <c r="B186" s="5">
        <f t="shared" si="183"/>
        <v>40098.104803240538</v>
      </c>
      <c r="C186">
        <f>LOOKUP(B186,Data!$A$6:$A$1806,Data!B$6:B$1806)</f>
        <v>59.953998565673828</v>
      </c>
      <c r="D186" s="8">
        <f>LOOKUP(B186,Data!$A$6:$A$1806,Data!C$6:C$1806)</f>
        <v>3710.84814453125</v>
      </c>
      <c r="H186" s="16">
        <f t="shared" si="181"/>
        <v>36.8011474609375</v>
      </c>
      <c r="I186" s="8">
        <f t="shared" si="179"/>
        <v>37.373286916994886</v>
      </c>
      <c r="J186" s="8"/>
      <c r="K186" s="8"/>
      <c r="L186" s="8">
        <f t="shared" si="173"/>
        <v>0.59345668260887663</v>
      </c>
      <c r="M186" s="8">
        <f t="shared" si="174"/>
        <v>3774.1337959618686</v>
      </c>
      <c r="N186" s="8">
        <f>AVERAGE(D$79:D186)</f>
        <v>3775.0368968822336</v>
      </c>
      <c r="O186" s="8">
        <f>AVERAGE(M$79:M186)</f>
        <v>3776.8446584099988</v>
      </c>
      <c r="P186" s="8">
        <f t="shared" si="178"/>
        <v>3741.3626537233317</v>
      </c>
      <c r="Q186" s="8">
        <f>AVERAGE(P$79:P186)</f>
        <v>3709.9094495450531</v>
      </c>
      <c r="R186">
        <f t="shared" si="176"/>
        <v>633</v>
      </c>
      <c r="S186" s="9"/>
      <c r="T186" s="8"/>
      <c r="U186" s="9"/>
      <c r="Y186">
        <v>0</v>
      </c>
      <c r="Z186">
        <f t="shared" si="180"/>
        <v>633</v>
      </c>
      <c r="AA186">
        <f t="shared" si="175"/>
        <v>-721.3561066794183</v>
      </c>
      <c r="AO186" s="5">
        <f t="shared" si="177"/>
        <v>40098.104803240538</v>
      </c>
      <c r="AP186" s="51">
        <f>LOOKUP($AO186,Data!$A$6:$A$1806,Data!$B$6:$B$1806)</f>
        <v>59.953998565673828</v>
      </c>
      <c r="AQ186" s="9">
        <f>LOOKUP($AO186,Data!$A$6:$A$1806,Data!$C$6:$C$1806)</f>
        <v>3710.84814453125</v>
      </c>
      <c r="AR186" s="9">
        <f>LOOKUP($AO186,Data!$A$6:$A$1806,Data!$D$6:$D$1806)</f>
        <v>335</v>
      </c>
      <c r="AS186" s="9">
        <f>IF($AS$1="+",LOOKUP($AO186,Data!$A$6:$A$1806,Data!$E$6:$E$1806)*-1,LOOKUP($AO186,Data!$A$6:$A$1806,Data!$E$6:$E$1806))</f>
        <v>-258.27816772460937</v>
      </c>
      <c r="AT186" s="9">
        <f>LOOKUP($AO186,Data!$A$6:$A$1806,Data!$F$6:$F$1806)</f>
        <v>0</v>
      </c>
      <c r="AU186" s="9">
        <f>LOOKUP($AO186,Data!$A$6:$A$1806,Data!$G$6:$G$1806)</f>
        <v>189</v>
      </c>
      <c r="AV186" s="9">
        <f>LOOKUP($AO186,Data!$A$6:$A$1806,Data!$H$6:$H$1806)</f>
        <v>10</v>
      </c>
      <c r="AW186" s="9">
        <f>LOOKUP($AO186,Data!$A$6:$A$1806,Data!$I$6:$I$1806)</f>
        <v>0</v>
      </c>
      <c r="AX186" s="9">
        <f>LOOKUP($AO186,Data!$A$6:$A$1806,Data!$J$6:$J$1806)</f>
        <v>-103</v>
      </c>
      <c r="AY186" s="9">
        <f>LOOKUP($AO186,Data!$A$6:$A$1806,Data!$K$6:$K$1806)</f>
        <v>7661</v>
      </c>
      <c r="AZ186" s="16">
        <f t="shared" si="182"/>
        <v>36.8011474609375</v>
      </c>
      <c r="BB186" s="5"/>
      <c r="BO186" s="77"/>
      <c r="BP186" s="5"/>
      <c r="BQ186" s="77"/>
      <c r="BR186" s="77"/>
      <c r="BS186" s="77"/>
      <c r="BT186" s="77"/>
      <c r="BU186" s="77"/>
      <c r="BV186" s="77"/>
      <c r="BW186" s="77"/>
      <c r="BX186" s="77"/>
      <c r="CA186" s="77"/>
    </row>
    <row r="187" spans="2:79">
      <c r="B187" s="5">
        <f t="shared" si="183"/>
        <v>40098.104826388684</v>
      </c>
      <c r="C187">
        <f>LOOKUP(B187,Data!$A$6:$A$1806,Data!B$6:B$1806)</f>
        <v>59.953998565673828</v>
      </c>
      <c r="D187" s="8">
        <f>LOOKUP(B187,Data!$A$6:$A$1806,Data!C$6:C$1806)</f>
        <v>3710.84814453125</v>
      </c>
      <c r="H187" s="16">
        <f t="shared" si="181"/>
        <v>36.8011474609375</v>
      </c>
      <c r="I187" s="8">
        <f t="shared" si="179"/>
        <v>37.173038107374801</v>
      </c>
      <c r="J187" s="8"/>
      <c r="K187" s="8"/>
      <c r="L187" s="8">
        <f t="shared" si="173"/>
        <v>0.59345668260887663</v>
      </c>
      <c r="M187" s="8">
        <f t="shared" si="174"/>
        <v>3774.5270038348576</v>
      </c>
      <c r="N187" s="8">
        <f>AVERAGE(D$79:D187)</f>
        <v>3774.4480092459862</v>
      </c>
      <c r="O187" s="8">
        <f>AVERAGE(M$79:M187)</f>
        <v>3776.823395523988</v>
      </c>
      <c r="P187" s="8">
        <f t="shared" si="178"/>
        <v>3741.9561104059408</v>
      </c>
      <c r="Q187" s="8">
        <f>AVERAGE(P$79:P187)</f>
        <v>3710.2061778863576</v>
      </c>
      <c r="R187">
        <f t="shared" si="176"/>
        <v>633</v>
      </c>
      <c r="S187" s="9"/>
      <c r="T187" s="8"/>
      <c r="U187" s="9"/>
      <c r="Y187">
        <v>0</v>
      </c>
      <c r="Z187">
        <f t="shared" si="180"/>
        <v>633</v>
      </c>
      <c r="AA187">
        <f t="shared" si="175"/>
        <v>-721.3561066794183</v>
      </c>
      <c r="AO187" s="5">
        <f t="shared" si="177"/>
        <v>40098.104826388684</v>
      </c>
      <c r="AP187" s="51">
        <f>LOOKUP($AO187,Data!$A$6:$A$1806,Data!$B$6:$B$1806)</f>
        <v>59.953998565673828</v>
      </c>
      <c r="AQ187" s="9">
        <f>LOOKUP($AO187,Data!$A$6:$A$1806,Data!$C$6:$C$1806)</f>
        <v>3710.84814453125</v>
      </c>
      <c r="AR187" s="9">
        <f>LOOKUP($AO187,Data!$A$6:$A$1806,Data!$D$6:$D$1806)</f>
        <v>335</v>
      </c>
      <c r="AS187" s="9">
        <f>IF($AS$1="+",LOOKUP($AO187,Data!$A$6:$A$1806,Data!$E$6:$E$1806)*-1,LOOKUP($AO187,Data!$A$6:$A$1806,Data!$E$6:$E$1806))</f>
        <v>-258.27816772460937</v>
      </c>
      <c r="AT187" s="9">
        <f>LOOKUP($AO187,Data!$A$6:$A$1806,Data!$F$6:$F$1806)</f>
        <v>0</v>
      </c>
      <c r="AU187" s="9">
        <f>LOOKUP($AO187,Data!$A$6:$A$1806,Data!$G$6:$G$1806)</f>
        <v>189</v>
      </c>
      <c r="AV187" s="9">
        <f>LOOKUP($AO187,Data!$A$6:$A$1806,Data!$H$6:$H$1806)</f>
        <v>10</v>
      </c>
      <c r="AW187" s="9">
        <f>LOOKUP($AO187,Data!$A$6:$A$1806,Data!$I$6:$I$1806)</f>
        <v>0</v>
      </c>
      <c r="AX187" s="9">
        <f>LOOKUP($AO187,Data!$A$6:$A$1806,Data!$J$6:$J$1806)</f>
        <v>-103</v>
      </c>
      <c r="AY187" s="9">
        <f>LOOKUP($AO187,Data!$A$6:$A$1806,Data!$K$6:$K$1806)</f>
        <v>7661</v>
      </c>
      <c r="AZ187" s="16">
        <f t="shared" si="182"/>
        <v>36.8011474609375</v>
      </c>
      <c r="BB187" s="5"/>
      <c r="BO187" s="77"/>
      <c r="BP187" s="5"/>
      <c r="BQ187" s="77"/>
      <c r="BR187" s="77"/>
      <c r="BS187" s="77"/>
      <c r="BT187" s="77"/>
      <c r="BU187" s="77"/>
      <c r="BV187" s="77"/>
      <c r="BW187" s="77"/>
      <c r="BX187" s="77"/>
      <c r="CA187" s="77"/>
    </row>
    <row r="188" spans="2:79">
      <c r="B188" s="5">
        <f t="shared" si="183"/>
        <v>40098.10484953683</v>
      </c>
      <c r="C188">
        <f>LOOKUP(B188,Data!$A$6:$A$1806,Data!B$6:B$1806)</f>
        <v>59.953998565673828</v>
      </c>
      <c r="D188" s="8">
        <f>LOOKUP(B188,Data!$A$6:$A$1806,Data!C$6:C$1806)</f>
        <v>3712.091796875</v>
      </c>
      <c r="H188" s="16">
        <f t="shared" si="181"/>
        <v>36.8011474609375</v>
      </c>
      <c r="I188" s="8">
        <f t="shared" si="179"/>
        <v>37.042876381121744</v>
      </c>
      <c r="J188" s="8"/>
      <c r="K188" s="8"/>
      <c r="L188" s="8">
        <f t="shared" si="173"/>
        <v>0.59345668260887663</v>
      </c>
      <c r="M188" s="8">
        <f t="shared" si="174"/>
        <v>3774.9902987912137</v>
      </c>
      <c r="N188" s="8">
        <f>AVERAGE(D$79:D188)</f>
        <v>3773.8811345880681</v>
      </c>
      <c r="O188" s="8">
        <f>AVERAGE(M$79:M188)</f>
        <v>3776.8067310082356</v>
      </c>
      <c r="P188" s="8">
        <f t="shared" si="178"/>
        <v>3742.5495670885498</v>
      </c>
      <c r="Q188" s="8">
        <f>AVERAGE(P$79:P188)</f>
        <v>3710.5029062276622</v>
      </c>
      <c r="R188">
        <f t="shared" si="176"/>
        <v>633</v>
      </c>
      <c r="S188" s="9"/>
      <c r="T188" s="8"/>
      <c r="U188" s="9"/>
      <c r="Y188">
        <v>0</v>
      </c>
      <c r="Z188">
        <f t="shared" si="180"/>
        <v>633</v>
      </c>
      <c r="AA188">
        <f t="shared" si="175"/>
        <v>-721.3561066794183</v>
      </c>
      <c r="AO188" s="5">
        <f t="shared" si="177"/>
        <v>40098.10484953683</v>
      </c>
      <c r="AP188" s="51">
        <f>LOOKUP($AO188,Data!$A$6:$A$1806,Data!$B$6:$B$1806)</f>
        <v>59.953998565673828</v>
      </c>
      <c r="AQ188" s="9">
        <f>LOOKUP($AO188,Data!$A$6:$A$1806,Data!$C$6:$C$1806)</f>
        <v>3712.091796875</v>
      </c>
      <c r="AR188" s="9">
        <f>LOOKUP($AO188,Data!$A$6:$A$1806,Data!$D$6:$D$1806)</f>
        <v>335</v>
      </c>
      <c r="AS188" s="9">
        <f>IF($AS$1="+",LOOKUP($AO188,Data!$A$6:$A$1806,Data!$E$6:$E$1806)*-1,LOOKUP($AO188,Data!$A$6:$A$1806,Data!$E$6:$E$1806))</f>
        <v>-258.27816772460937</v>
      </c>
      <c r="AT188" s="9">
        <f>LOOKUP($AO188,Data!$A$6:$A$1806,Data!$F$6:$F$1806)</f>
        <v>0</v>
      </c>
      <c r="AU188" s="9">
        <f>LOOKUP($AO188,Data!$A$6:$A$1806,Data!$G$6:$G$1806)</f>
        <v>189.5</v>
      </c>
      <c r="AV188" s="9">
        <f>LOOKUP($AO188,Data!$A$6:$A$1806,Data!$H$6:$H$1806)</f>
        <v>10</v>
      </c>
      <c r="AW188" s="9">
        <f>LOOKUP($AO188,Data!$A$6:$A$1806,Data!$I$6:$I$1806)</f>
        <v>0</v>
      </c>
      <c r="AX188" s="9">
        <f>LOOKUP($AO188,Data!$A$6:$A$1806,Data!$J$6:$J$1806)</f>
        <v>-103</v>
      </c>
      <c r="AY188" s="9">
        <f>LOOKUP($AO188,Data!$A$6:$A$1806,Data!$K$6:$K$1806)</f>
        <v>7661</v>
      </c>
      <c r="AZ188" s="16">
        <f t="shared" si="182"/>
        <v>36.8011474609375</v>
      </c>
      <c r="BB188" s="5"/>
      <c r="BO188" s="77"/>
      <c r="BP188" s="5"/>
      <c r="BQ188" s="77"/>
      <c r="BR188" s="77"/>
      <c r="BS188" s="77"/>
      <c r="BT188" s="77"/>
      <c r="BU188" s="77"/>
      <c r="BV188" s="77"/>
      <c r="BW188" s="77"/>
      <c r="BX188" s="77"/>
      <c r="CA188" s="77"/>
    </row>
    <row r="189" spans="2:79">
      <c r="B189" s="5">
        <f t="shared" si="183"/>
        <v>40098.104872684977</v>
      </c>
      <c r="C189">
        <f>LOOKUP(B189,Data!$A$6:$A$1806,Data!B$6:B$1806)</f>
        <v>59.957000732421875</v>
      </c>
      <c r="D189" s="8">
        <f>LOOKUP(B189,Data!$A$6:$A$1806,Data!C$6:C$1806)</f>
        <v>3714.62255859375</v>
      </c>
      <c r="H189" s="16">
        <f t="shared" si="181"/>
        <v>34.3994140625</v>
      </c>
      <c r="I189" s="8">
        <f t="shared" si="179"/>
        <v>36.117664569604131</v>
      </c>
      <c r="J189" s="8"/>
      <c r="K189" s="8"/>
      <c r="L189" s="8">
        <f t="shared" si="173"/>
        <v>0.59345668260887663</v>
      </c>
      <c r="M189" s="8">
        <f t="shared" si="174"/>
        <v>3774.658543662305</v>
      </c>
      <c r="N189" s="8">
        <f>AVERAGE(D$79:D189)</f>
        <v>3773.3472735430742</v>
      </c>
      <c r="O189" s="8">
        <f>AVERAGE(M$79:M189)</f>
        <v>3776.7873779690831</v>
      </c>
      <c r="P189" s="8">
        <f t="shared" si="178"/>
        <v>3743.1430237711588</v>
      </c>
      <c r="Q189" s="8">
        <f>AVERAGE(P$79:P189)</f>
        <v>3710.7996345689667</v>
      </c>
      <c r="R189">
        <f t="shared" si="176"/>
        <v>633</v>
      </c>
      <c r="S189" s="9"/>
      <c r="T189" s="8"/>
      <c r="U189" s="9"/>
      <c r="Y189">
        <v>0</v>
      </c>
      <c r="Z189">
        <f t="shared" si="180"/>
        <v>633</v>
      </c>
      <c r="AA189">
        <f t="shared" si="175"/>
        <v>-746.90951319964893</v>
      </c>
      <c r="AO189" s="5">
        <f t="shared" si="177"/>
        <v>40098.104872684977</v>
      </c>
      <c r="AP189" s="51">
        <f>LOOKUP($AO189,Data!$A$6:$A$1806,Data!$B$6:$B$1806)</f>
        <v>59.957000732421875</v>
      </c>
      <c r="AQ189" s="9">
        <f>LOOKUP($AO189,Data!$A$6:$A$1806,Data!$C$6:$C$1806)</f>
        <v>3714.62255859375</v>
      </c>
      <c r="AR189" s="9">
        <f>LOOKUP($AO189,Data!$A$6:$A$1806,Data!$D$6:$D$1806)</f>
        <v>335</v>
      </c>
      <c r="AS189" s="9">
        <f>IF($AS$1="+",LOOKUP($AO189,Data!$A$6:$A$1806,Data!$E$6:$E$1806)*-1,LOOKUP($AO189,Data!$A$6:$A$1806,Data!$E$6:$E$1806))</f>
        <v>-258.27816772460937</v>
      </c>
      <c r="AT189" s="9">
        <f>LOOKUP($AO189,Data!$A$6:$A$1806,Data!$F$6:$F$1806)</f>
        <v>0</v>
      </c>
      <c r="AU189" s="9">
        <f>LOOKUP($AO189,Data!$A$6:$A$1806,Data!$G$6:$G$1806)</f>
        <v>190</v>
      </c>
      <c r="AV189" s="9">
        <f>LOOKUP($AO189,Data!$A$6:$A$1806,Data!$H$6:$H$1806)</f>
        <v>10</v>
      </c>
      <c r="AW189" s="9">
        <f>LOOKUP($AO189,Data!$A$6:$A$1806,Data!$I$6:$I$1806)</f>
        <v>0</v>
      </c>
      <c r="AX189" s="9">
        <f>LOOKUP($AO189,Data!$A$6:$A$1806,Data!$J$6:$J$1806)</f>
        <v>-103</v>
      </c>
      <c r="AY189" s="9">
        <f>LOOKUP($AO189,Data!$A$6:$A$1806,Data!$K$6:$K$1806)</f>
        <v>7625.4</v>
      </c>
      <c r="AZ189" s="16">
        <f t="shared" si="182"/>
        <v>34.3994140625</v>
      </c>
      <c r="BB189" s="5"/>
      <c r="BO189" s="77"/>
      <c r="BP189" s="5"/>
      <c r="BQ189" s="77"/>
      <c r="BR189" s="77"/>
      <c r="BS189" s="77"/>
      <c r="BT189" s="77"/>
      <c r="BU189" s="77"/>
      <c r="BV189" s="77"/>
      <c r="BW189" s="77"/>
      <c r="BX189" s="77"/>
      <c r="CA189" s="77"/>
    </row>
    <row r="190" spans="2:79">
      <c r="B190" s="5">
        <f t="shared" si="183"/>
        <v>40098.104895833123</v>
      </c>
      <c r="C190">
        <f>LOOKUP(B190,Data!$A$6:$A$1806,Data!B$6:B$1806)</f>
        <v>59.957000732421875</v>
      </c>
      <c r="D190" s="8">
        <f>LOOKUP(B190,Data!$A$6:$A$1806,Data!C$6:C$1806)</f>
        <v>3714.62255859375</v>
      </c>
      <c r="H190" s="16">
        <f t="shared" si="181"/>
        <v>34.3994140625</v>
      </c>
      <c r="I190" s="8">
        <f t="shared" si="179"/>
        <v>35.516276892117688</v>
      </c>
      <c r="J190" s="8"/>
      <c r="K190" s="8"/>
      <c r="L190" s="8">
        <f t="shared" si="173"/>
        <v>0.59345668260887663</v>
      </c>
      <c r="M190" s="8">
        <f t="shared" si="174"/>
        <v>3774.6506126674276</v>
      </c>
      <c r="N190" s="8">
        <f>AVERAGE(D$79:D190)</f>
        <v>3772.8229457310267</v>
      </c>
      <c r="O190" s="8">
        <f>AVERAGE(M$79:M190)</f>
        <v>3776.7682997074612</v>
      </c>
      <c r="P190" s="8">
        <f t="shared" si="178"/>
        <v>3743.7364804537679</v>
      </c>
      <c r="Q190" s="8">
        <f>AVERAGE(P$79:P190)</f>
        <v>3711.0963629102712</v>
      </c>
      <c r="R190">
        <f t="shared" si="176"/>
        <v>633</v>
      </c>
      <c r="S190" s="9"/>
      <c r="T190" s="8"/>
      <c r="U190" s="9"/>
      <c r="Y190">
        <v>0</v>
      </c>
      <c r="Z190">
        <f t="shared" si="180"/>
        <v>633</v>
      </c>
      <c r="AA190">
        <f t="shared" si="175"/>
        <v>-746.90951319964893</v>
      </c>
      <c r="AO190" s="5">
        <f t="shared" si="177"/>
        <v>40098.104895833123</v>
      </c>
      <c r="AP190" s="51">
        <f>LOOKUP($AO190,Data!$A$6:$A$1806,Data!$B$6:$B$1806)</f>
        <v>59.957000732421875</v>
      </c>
      <c r="AQ190" s="9">
        <f>LOOKUP($AO190,Data!$A$6:$A$1806,Data!$C$6:$C$1806)</f>
        <v>3714.62255859375</v>
      </c>
      <c r="AR190" s="9">
        <f>LOOKUP($AO190,Data!$A$6:$A$1806,Data!$D$6:$D$1806)</f>
        <v>335</v>
      </c>
      <c r="AS190" s="9">
        <f>IF($AS$1="+",LOOKUP($AO190,Data!$A$6:$A$1806,Data!$E$6:$E$1806)*-1,LOOKUP($AO190,Data!$A$6:$A$1806,Data!$E$6:$E$1806))</f>
        <v>-258.27816772460937</v>
      </c>
      <c r="AT190" s="9">
        <f>LOOKUP($AO190,Data!$A$6:$A$1806,Data!$F$6:$F$1806)</f>
        <v>0</v>
      </c>
      <c r="AU190" s="9">
        <f>LOOKUP($AO190,Data!$A$6:$A$1806,Data!$G$6:$G$1806)</f>
        <v>190</v>
      </c>
      <c r="AV190" s="9">
        <f>LOOKUP($AO190,Data!$A$6:$A$1806,Data!$H$6:$H$1806)</f>
        <v>10</v>
      </c>
      <c r="AW190" s="9">
        <f>LOOKUP($AO190,Data!$A$6:$A$1806,Data!$I$6:$I$1806)</f>
        <v>0</v>
      </c>
      <c r="AX190" s="9">
        <f>LOOKUP($AO190,Data!$A$6:$A$1806,Data!$J$6:$J$1806)</f>
        <v>-103</v>
      </c>
      <c r="AY190" s="9">
        <f>LOOKUP($AO190,Data!$A$6:$A$1806,Data!$K$6:$K$1806)</f>
        <v>7625.4</v>
      </c>
      <c r="AZ190" s="16">
        <f t="shared" si="182"/>
        <v>34.3994140625</v>
      </c>
      <c r="BB190" s="5"/>
      <c r="BO190" s="77"/>
      <c r="BP190" s="5"/>
      <c r="BQ190" s="77"/>
      <c r="BR190" s="77"/>
      <c r="BS190" s="77"/>
      <c r="BT190" s="77"/>
      <c r="BU190" s="77"/>
      <c r="BV190" s="77"/>
      <c r="BW190" s="77"/>
      <c r="BX190" s="77"/>
      <c r="CA190" s="77"/>
    </row>
    <row r="191" spans="2:79">
      <c r="B191" s="5">
        <f t="shared" si="183"/>
        <v>40098.104918981269</v>
      </c>
      <c r="C191">
        <f>LOOKUP(B191,Data!$A$6:$A$1806,Data!B$6:B$1806)</f>
        <v>59.956001281738281</v>
      </c>
      <c r="D191" s="8">
        <f>LOOKUP(B191,Data!$A$6:$A$1806,Data!C$6:C$1806)</f>
        <v>3716.168212890625</v>
      </c>
      <c r="H191" s="16">
        <f t="shared" si="181"/>
        <v>35.198974609375</v>
      </c>
      <c r="I191" s="8">
        <f t="shared" si="179"/>
        <v>35.405221093157749</v>
      </c>
      <c r="J191" s="8"/>
      <c r="K191" s="8"/>
      <c r="L191" s="8">
        <f t="shared" si="173"/>
        <v>0.59345668260887663</v>
      </c>
      <c r="M191" s="8">
        <f t="shared" si="174"/>
        <v>3775.1330135510766</v>
      </c>
      <c r="N191" s="8">
        <f>AVERAGE(D$79:D191)</f>
        <v>3772.3215764138549</v>
      </c>
      <c r="O191" s="8">
        <f>AVERAGE(M$79:M191)</f>
        <v>3776.7538281485549</v>
      </c>
      <c r="P191" s="8">
        <f t="shared" si="178"/>
        <v>3744.3299371363769</v>
      </c>
      <c r="Q191" s="8">
        <f>AVERAGE(P$79:P191)</f>
        <v>3711.3930912515757</v>
      </c>
      <c r="R191">
        <f t="shared" si="176"/>
        <v>633</v>
      </c>
      <c r="S191" s="9"/>
      <c r="T191" s="8"/>
      <c r="U191" s="9"/>
      <c r="Y191">
        <v>0</v>
      </c>
      <c r="Z191">
        <f t="shared" si="180"/>
        <v>633</v>
      </c>
      <c r="AA191">
        <f t="shared" si="175"/>
        <v>-738.20384812153839</v>
      </c>
      <c r="AO191" s="5">
        <f t="shared" si="177"/>
        <v>40098.104918981269</v>
      </c>
      <c r="AP191" s="51">
        <f>LOOKUP($AO191,Data!$A$6:$A$1806,Data!$B$6:$B$1806)</f>
        <v>59.956001281738281</v>
      </c>
      <c r="AQ191" s="9">
        <f>LOOKUP($AO191,Data!$A$6:$A$1806,Data!$C$6:$C$1806)</f>
        <v>3716.168212890625</v>
      </c>
      <c r="AR191" s="9">
        <f>LOOKUP($AO191,Data!$A$6:$A$1806,Data!$D$6:$D$1806)</f>
        <v>335</v>
      </c>
      <c r="AS191" s="9">
        <f>IF($AS$1="+",LOOKUP($AO191,Data!$A$6:$A$1806,Data!$E$6:$E$1806)*-1,LOOKUP($AO191,Data!$A$6:$A$1806,Data!$E$6:$E$1806))</f>
        <v>-258.27816772460937</v>
      </c>
      <c r="AT191" s="9">
        <f>LOOKUP($AO191,Data!$A$6:$A$1806,Data!$F$6:$F$1806)</f>
        <v>0</v>
      </c>
      <c r="AU191" s="9">
        <f>LOOKUP($AO191,Data!$A$6:$A$1806,Data!$G$6:$G$1806)</f>
        <v>190.5</v>
      </c>
      <c r="AV191" s="9">
        <f>LOOKUP($AO191,Data!$A$6:$A$1806,Data!$H$6:$H$1806)</f>
        <v>10</v>
      </c>
      <c r="AW191" s="9">
        <f>LOOKUP($AO191,Data!$A$6:$A$1806,Data!$I$6:$I$1806)</f>
        <v>0</v>
      </c>
      <c r="AX191" s="9">
        <f>LOOKUP($AO191,Data!$A$6:$A$1806,Data!$J$6:$J$1806)</f>
        <v>-103</v>
      </c>
      <c r="AY191" s="9">
        <f>LOOKUP($AO191,Data!$A$6:$A$1806,Data!$K$6:$K$1806)</f>
        <v>7625.73</v>
      </c>
      <c r="AZ191" s="16">
        <f t="shared" si="182"/>
        <v>35.198974609375</v>
      </c>
      <c r="BB191" s="5"/>
      <c r="BO191" s="77"/>
      <c r="BP191" s="5"/>
      <c r="BQ191" s="77"/>
      <c r="BR191" s="77"/>
      <c r="BS191" s="77"/>
      <c r="BT191" s="77"/>
      <c r="BU191" s="77"/>
      <c r="BV191" s="77"/>
      <c r="BW191" s="77"/>
      <c r="BX191" s="77"/>
      <c r="CA191" s="77"/>
    </row>
    <row r="192" spans="2:79">
      <c r="B192" s="5">
        <f t="shared" si="183"/>
        <v>40098.104942129416</v>
      </c>
      <c r="C192">
        <f>LOOKUP(B192,Data!$A$6:$A$1806,Data!B$6:B$1806)</f>
        <v>59.956001281738281</v>
      </c>
      <c r="D192" s="8">
        <f>LOOKUP(B192,Data!$A$6:$A$1806,Data!C$6:C$1806)</f>
        <v>3716.46142578125</v>
      </c>
      <c r="H192" s="16">
        <f t="shared" si="181"/>
        <v>35.198974609375</v>
      </c>
      <c r="I192" s="8">
        <f t="shared" si="179"/>
        <v>35.333034823833785</v>
      </c>
      <c r="J192" s="8"/>
      <c r="K192" s="8"/>
      <c r="L192" s="8">
        <f t="shared" si="173"/>
        <v>0.59345668260887663</v>
      </c>
      <c r="M192" s="8">
        <f t="shared" si="174"/>
        <v>3775.6542839643616</v>
      </c>
      <c r="N192" s="8">
        <f>AVERAGE(D$79:D192)</f>
        <v>3771.8315750925162</v>
      </c>
      <c r="O192" s="8">
        <f>AVERAGE(M$79:M192)</f>
        <v>3776.7441830241323</v>
      </c>
      <c r="P192" s="8">
        <f t="shared" si="178"/>
        <v>3744.9233938189859</v>
      </c>
      <c r="Q192" s="8">
        <f>AVERAGE(P$79:P192)</f>
        <v>3711.6898195928802</v>
      </c>
      <c r="R192">
        <f t="shared" si="176"/>
        <v>633</v>
      </c>
      <c r="S192" s="9"/>
      <c r="T192" s="8"/>
      <c r="U192" s="9"/>
      <c r="Y192">
        <v>0</v>
      </c>
      <c r="Z192">
        <f t="shared" si="180"/>
        <v>633</v>
      </c>
      <c r="AA192">
        <f t="shared" si="175"/>
        <v>-738.20384812153839</v>
      </c>
      <c r="AO192" s="5">
        <f t="shared" si="177"/>
        <v>40098.104942129416</v>
      </c>
      <c r="AP192" s="51">
        <f>LOOKUP($AO192,Data!$A$6:$A$1806,Data!$B$6:$B$1806)</f>
        <v>59.956001281738281</v>
      </c>
      <c r="AQ192" s="9">
        <f>LOOKUP($AO192,Data!$A$6:$A$1806,Data!$C$6:$C$1806)</f>
        <v>3716.46142578125</v>
      </c>
      <c r="AR192" s="9">
        <f>LOOKUP($AO192,Data!$A$6:$A$1806,Data!$D$6:$D$1806)</f>
        <v>335</v>
      </c>
      <c r="AS192" s="9">
        <f>IF($AS$1="+",LOOKUP($AO192,Data!$A$6:$A$1806,Data!$E$6:$E$1806)*-1,LOOKUP($AO192,Data!$A$6:$A$1806,Data!$E$6:$E$1806))</f>
        <v>-258.27816772460937</v>
      </c>
      <c r="AT192" s="9">
        <f>LOOKUP($AO192,Data!$A$6:$A$1806,Data!$F$6:$F$1806)</f>
        <v>0</v>
      </c>
      <c r="AU192" s="9">
        <f>LOOKUP($AO192,Data!$A$6:$A$1806,Data!$G$6:$G$1806)</f>
        <v>191</v>
      </c>
      <c r="AV192" s="9">
        <f>LOOKUP($AO192,Data!$A$6:$A$1806,Data!$H$6:$H$1806)</f>
        <v>10</v>
      </c>
      <c r="AW192" s="9">
        <f>LOOKUP($AO192,Data!$A$6:$A$1806,Data!$I$6:$I$1806)</f>
        <v>0</v>
      </c>
      <c r="AX192" s="9">
        <f>LOOKUP($AO192,Data!$A$6:$A$1806,Data!$J$6:$J$1806)</f>
        <v>-103</v>
      </c>
      <c r="AY192" s="9">
        <f>LOOKUP($AO192,Data!$A$6:$A$1806,Data!$K$6:$K$1806)</f>
        <v>7626.06</v>
      </c>
      <c r="AZ192" s="16">
        <f t="shared" si="182"/>
        <v>35.198974609375</v>
      </c>
      <c r="BB192" s="5"/>
      <c r="BO192" s="77"/>
      <c r="BP192" s="5"/>
      <c r="BQ192" s="77"/>
      <c r="BR192" s="77"/>
      <c r="BS192" s="77"/>
      <c r="BT192" s="77"/>
      <c r="BU192" s="77"/>
      <c r="BV192" s="77"/>
      <c r="BW192" s="77"/>
      <c r="BX192" s="77"/>
      <c r="CA192" s="77"/>
    </row>
    <row r="193" spans="2:79">
      <c r="B193" s="5">
        <f t="shared" si="183"/>
        <v>40098.104965277562</v>
      </c>
      <c r="C193">
        <f>LOOKUP(B193,Data!$A$6:$A$1806,Data!B$6:B$1806)</f>
        <v>59.956001281738281</v>
      </c>
      <c r="D193" s="8">
        <f>LOOKUP(B193,Data!$A$6:$A$1806,Data!C$6:C$1806)</f>
        <v>3716.46142578125</v>
      </c>
      <c r="H193" s="16">
        <f t="shared" si="181"/>
        <v>35.198974609375</v>
      </c>
      <c r="I193" s="8">
        <f t="shared" si="179"/>
        <v>35.286113748773211</v>
      </c>
      <c r="J193" s="8"/>
      <c r="K193" s="8"/>
      <c r="L193" s="8">
        <f t="shared" si="173"/>
        <v>0.59345668260887663</v>
      </c>
      <c r="M193" s="8">
        <f t="shared" si="174"/>
        <v>3776.20081957191</v>
      </c>
      <c r="N193" s="8">
        <f>AVERAGE(D$79:D193)</f>
        <v>3771.3500955332879</v>
      </c>
      <c r="O193" s="8">
        <f>AVERAGE(M$79:M193)</f>
        <v>3776.7394581245476</v>
      </c>
      <c r="P193" s="8">
        <f t="shared" si="178"/>
        <v>3745.5168505015949</v>
      </c>
      <c r="Q193" s="8">
        <f>AVERAGE(P$79:P193)</f>
        <v>3711.9865479341843</v>
      </c>
      <c r="R193">
        <f t="shared" si="176"/>
        <v>633</v>
      </c>
      <c r="S193" s="9"/>
      <c r="T193" s="8"/>
      <c r="U193" s="9"/>
      <c r="Y193">
        <v>0</v>
      </c>
      <c r="Z193">
        <f t="shared" si="180"/>
        <v>633</v>
      </c>
      <c r="AA193">
        <f t="shared" si="175"/>
        <v>-738.20384812153839</v>
      </c>
      <c r="AO193" s="5">
        <f t="shared" si="177"/>
        <v>40098.104965277562</v>
      </c>
      <c r="AP193" s="51">
        <f>LOOKUP($AO193,Data!$A$6:$A$1806,Data!$B$6:$B$1806)</f>
        <v>59.956001281738281</v>
      </c>
      <c r="AQ193" s="9">
        <f>LOOKUP($AO193,Data!$A$6:$A$1806,Data!$C$6:$C$1806)</f>
        <v>3716.46142578125</v>
      </c>
      <c r="AR193" s="9">
        <f>LOOKUP($AO193,Data!$A$6:$A$1806,Data!$D$6:$D$1806)</f>
        <v>335</v>
      </c>
      <c r="AS193" s="9">
        <f>IF($AS$1="+",LOOKUP($AO193,Data!$A$6:$A$1806,Data!$E$6:$E$1806)*-1,LOOKUP($AO193,Data!$A$6:$A$1806,Data!$E$6:$E$1806))</f>
        <v>-258.27816772460937</v>
      </c>
      <c r="AT193" s="9">
        <f>LOOKUP($AO193,Data!$A$6:$A$1806,Data!$F$6:$F$1806)</f>
        <v>0</v>
      </c>
      <c r="AU193" s="9">
        <f>LOOKUP($AO193,Data!$A$6:$A$1806,Data!$G$6:$G$1806)</f>
        <v>191</v>
      </c>
      <c r="AV193" s="9">
        <f>LOOKUP($AO193,Data!$A$6:$A$1806,Data!$H$6:$H$1806)</f>
        <v>10</v>
      </c>
      <c r="AW193" s="9">
        <f>LOOKUP($AO193,Data!$A$6:$A$1806,Data!$I$6:$I$1806)</f>
        <v>0</v>
      </c>
      <c r="AX193" s="9">
        <f>LOOKUP($AO193,Data!$A$6:$A$1806,Data!$J$6:$J$1806)</f>
        <v>-103</v>
      </c>
      <c r="AY193" s="9">
        <f>LOOKUP($AO193,Data!$A$6:$A$1806,Data!$K$6:$K$1806)</f>
        <v>7626.06</v>
      </c>
      <c r="AZ193" s="16">
        <f t="shared" si="182"/>
        <v>35.198974609375</v>
      </c>
      <c r="BB193" s="5"/>
      <c r="BO193" s="77"/>
      <c r="BP193" s="5"/>
      <c r="BQ193" s="77"/>
      <c r="BR193" s="77"/>
      <c r="BS193" s="77"/>
      <c r="BT193" s="77"/>
      <c r="BU193" s="77"/>
      <c r="BV193" s="77"/>
      <c r="BW193" s="77"/>
      <c r="BX193" s="77"/>
      <c r="CA193" s="77"/>
    </row>
    <row r="194" spans="2:79">
      <c r="B194" s="5">
        <f t="shared" si="183"/>
        <v>40098.104988425708</v>
      </c>
      <c r="C194">
        <f>LOOKUP(B194,Data!$A$6:$A$1806,Data!B$6:B$1806)</f>
        <v>59.955001831054688</v>
      </c>
      <c r="D194" s="8">
        <f>LOOKUP(B194,Data!$A$6:$A$1806,Data!C$6:C$1806)</f>
        <v>3717.759033203125</v>
      </c>
      <c r="H194" s="16">
        <f t="shared" si="181"/>
        <v>35.99853515625</v>
      </c>
      <c r="I194" s="8">
        <f t="shared" si="179"/>
        <v>35.535461241390088</v>
      </c>
      <c r="J194" s="8"/>
      <c r="K194" s="8"/>
      <c r="L194" s="8">
        <f t="shared" si="173"/>
        <v>0.59345668260887663</v>
      </c>
      <c r="M194" s="8">
        <f t="shared" si="174"/>
        <v>3777.0436237471358</v>
      </c>
      <c r="N194" s="8">
        <f>AVERAGE(D$79:D194)</f>
        <v>3770.8881036166486</v>
      </c>
      <c r="O194" s="8">
        <f>AVERAGE(M$79:M194)</f>
        <v>3776.7420802419838</v>
      </c>
      <c r="P194" s="8">
        <f t="shared" si="178"/>
        <v>3746.110307184204</v>
      </c>
      <c r="Q194" s="8">
        <f>AVERAGE(P$79:P194)</f>
        <v>3712.2832762754892</v>
      </c>
      <c r="R194">
        <f t="shared" si="176"/>
        <v>633</v>
      </c>
      <c r="S194" s="9"/>
      <c r="T194" s="8"/>
      <c r="U194" s="9"/>
      <c r="Y194">
        <v>0</v>
      </c>
      <c r="Z194">
        <f t="shared" si="180"/>
        <v>633</v>
      </c>
      <c r="AA194">
        <f t="shared" si="175"/>
        <v>-729.69878410764932</v>
      </c>
      <c r="AO194" s="5">
        <f t="shared" si="177"/>
        <v>40098.104988425708</v>
      </c>
      <c r="AP194" s="51">
        <f>LOOKUP($AO194,Data!$A$6:$A$1806,Data!$B$6:$B$1806)</f>
        <v>59.955001831054688</v>
      </c>
      <c r="AQ194" s="9">
        <f>LOOKUP($AO194,Data!$A$6:$A$1806,Data!$C$6:$C$1806)</f>
        <v>3717.759033203125</v>
      </c>
      <c r="AR194" s="9">
        <f>LOOKUP($AO194,Data!$A$6:$A$1806,Data!$D$6:$D$1806)</f>
        <v>335</v>
      </c>
      <c r="AS194" s="9">
        <f>IF($AS$1="+",LOOKUP($AO194,Data!$A$6:$A$1806,Data!$E$6:$E$1806)*-1,LOOKUP($AO194,Data!$A$6:$A$1806,Data!$E$6:$E$1806))</f>
        <v>-258.4063720703125</v>
      </c>
      <c r="AT194" s="9">
        <f>LOOKUP($AO194,Data!$A$6:$A$1806,Data!$F$6:$F$1806)</f>
        <v>0</v>
      </c>
      <c r="AU194" s="9">
        <f>LOOKUP($AO194,Data!$A$6:$A$1806,Data!$G$6:$G$1806)</f>
        <v>191.5</v>
      </c>
      <c r="AV194" s="9">
        <f>LOOKUP($AO194,Data!$A$6:$A$1806,Data!$H$6:$H$1806)</f>
        <v>10</v>
      </c>
      <c r="AW194" s="9">
        <f>LOOKUP($AO194,Data!$A$6:$A$1806,Data!$I$6:$I$1806)</f>
        <v>0</v>
      </c>
      <c r="AX194" s="9">
        <f>LOOKUP($AO194,Data!$A$6:$A$1806,Data!$J$6:$J$1806)</f>
        <v>-103</v>
      </c>
      <c r="AY194" s="9">
        <f>LOOKUP($AO194,Data!$A$6:$A$1806,Data!$K$6:$K$1806)</f>
        <v>7626.39</v>
      </c>
      <c r="AZ194" s="16">
        <f t="shared" si="182"/>
        <v>35.99853515625</v>
      </c>
      <c r="BB194" s="5"/>
      <c r="BO194" s="77"/>
      <c r="BP194" s="5"/>
      <c r="BQ194" s="77"/>
      <c r="BR194" s="77"/>
      <c r="BS194" s="77"/>
      <c r="BT194" s="77"/>
      <c r="BU194" s="77"/>
      <c r="BV194" s="77"/>
      <c r="BW194" s="77"/>
      <c r="BX194" s="77"/>
      <c r="CA194" s="77"/>
    </row>
    <row r="195" spans="2:79">
      <c r="B195" s="5">
        <f t="shared" si="183"/>
        <v>40098.105011573854</v>
      </c>
      <c r="C195">
        <f>LOOKUP(B195,Data!$A$6:$A$1806,Data!B$6:B$1806)</f>
        <v>59.96099853515625</v>
      </c>
      <c r="D195" s="8">
        <f>LOOKUP(B195,Data!$A$6:$A$1806,Data!C$6:C$1806)</f>
        <v>3722.361328125</v>
      </c>
      <c r="H195" s="16">
        <f t="shared" si="181"/>
        <v>31.201171875</v>
      </c>
      <c r="I195" s="8">
        <f t="shared" si="179"/>
        <v>34.01845996315356</v>
      </c>
      <c r="J195" s="8"/>
      <c r="K195" s="8"/>
      <c r="L195" s="8">
        <f t="shared" si="173"/>
        <v>0.59345668260887663</v>
      </c>
      <c r="M195" s="8">
        <f t="shared" si="174"/>
        <v>3776.1200791515084</v>
      </c>
      <c r="N195" s="8">
        <f>AVERAGE(D$79:D195)</f>
        <v>3770.4733448517627</v>
      </c>
      <c r="O195" s="8">
        <f>AVERAGE(M$79:M195)</f>
        <v>3776.7367639933473</v>
      </c>
      <c r="P195" s="8">
        <f t="shared" si="178"/>
        <v>3746.703763866813</v>
      </c>
      <c r="Q195" s="8">
        <f>AVERAGE(P$79:P195)</f>
        <v>3712.5800046167938</v>
      </c>
      <c r="R195">
        <f t="shared" si="176"/>
        <v>633</v>
      </c>
      <c r="S195" s="9"/>
      <c r="T195" s="8"/>
      <c r="U195" s="9"/>
      <c r="Y195">
        <v>0</v>
      </c>
      <c r="Z195">
        <f t="shared" si="180"/>
        <v>633</v>
      </c>
      <c r="AA195">
        <f t="shared" si="175"/>
        <v>-783.88715308122914</v>
      </c>
      <c r="AO195" s="5">
        <f t="shared" si="177"/>
        <v>40098.105011573854</v>
      </c>
      <c r="AP195" s="51">
        <f>LOOKUP($AO195,Data!$A$6:$A$1806,Data!$B$6:$B$1806)</f>
        <v>59.96099853515625</v>
      </c>
      <c r="AQ195" s="9">
        <f>LOOKUP($AO195,Data!$A$6:$A$1806,Data!$C$6:$C$1806)</f>
        <v>3722.361328125</v>
      </c>
      <c r="AR195" s="9">
        <f>LOOKUP($AO195,Data!$A$6:$A$1806,Data!$D$6:$D$1806)</f>
        <v>335</v>
      </c>
      <c r="AS195" s="9">
        <f>IF($AS$1="+",LOOKUP($AO195,Data!$A$6:$A$1806,Data!$E$6:$E$1806)*-1,LOOKUP($AO195,Data!$A$6:$A$1806,Data!$E$6:$E$1806))</f>
        <v>-258.4063720703125</v>
      </c>
      <c r="AT195" s="9">
        <f>LOOKUP($AO195,Data!$A$6:$A$1806,Data!$F$6:$F$1806)</f>
        <v>0</v>
      </c>
      <c r="AU195" s="9">
        <f>LOOKUP($AO195,Data!$A$6:$A$1806,Data!$G$6:$G$1806)</f>
        <v>192</v>
      </c>
      <c r="AV195" s="9">
        <f>LOOKUP($AO195,Data!$A$6:$A$1806,Data!$H$6:$H$1806)</f>
        <v>10</v>
      </c>
      <c r="AW195" s="9">
        <f>LOOKUP($AO195,Data!$A$6:$A$1806,Data!$I$6:$I$1806)</f>
        <v>0</v>
      </c>
      <c r="AX195" s="9">
        <f>LOOKUP($AO195,Data!$A$6:$A$1806,Data!$J$6:$J$1806)</f>
        <v>-103</v>
      </c>
      <c r="AY195" s="9">
        <f>LOOKUP($AO195,Data!$A$6:$A$1806,Data!$K$6:$K$1806)</f>
        <v>7626.72</v>
      </c>
      <c r="AZ195" s="16">
        <f t="shared" si="182"/>
        <v>31.201171875</v>
      </c>
      <c r="BB195" s="5"/>
      <c r="BO195" s="77"/>
      <c r="BP195" s="5"/>
      <c r="BQ195" s="77"/>
      <c r="BR195" s="77"/>
      <c r="BS195" s="77"/>
      <c r="BT195" s="77"/>
      <c r="BU195" s="77"/>
      <c r="BV195" s="77"/>
      <c r="BW195" s="77"/>
      <c r="BX195" s="77"/>
      <c r="CA195" s="77"/>
    </row>
    <row r="196" spans="2:79">
      <c r="B196" s="5">
        <f t="shared" si="183"/>
        <v>40098.105034722001</v>
      </c>
      <c r="C196">
        <f>LOOKUP(B196,Data!$A$6:$A$1806,Data!B$6:B$1806)</f>
        <v>59.96099853515625</v>
      </c>
      <c r="D196" s="8">
        <f>LOOKUP(B196,Data!$A$6:$A$1806,Data!C$6:C$1806)</f>
        <v>3722.361328125</v>
      </c>
      <c r="H196" s="16">
        <f t="shared" si="181"/>
        <v>31.201171875</v>
      </c>
      <c r="I196" s="8">
        <f t="shared" si="179"/>
        <v>33.032409132299819</v>
      </c>
      <c r="J196" s="8"/>
      <c r="K196" s="8"/>
      <c r="L196" s="8">
        <f t="shared" si="173"/>
        <v>0.59345668260887663</v>
      </c>
      <c r="M196" s="8">
        <f t="shared" si="174"/>
        <v>3775.7274850032636</v>
      </c>
      <c r="N196" s="8">
        <f>AVERAGE(D$79:D196)</f>
        <v>3770.0656158964512</v>
      </c>
      <c r="O196" s="8">
        <f>AVERAGE(M$79:M196)</f>
        <v>3776.7282107815668</v>
      </c>
      <c r="P196" s="8">
        <f t="shared" si="178"/>
        <v>3747.297220549422</v>
      </c>
      <c r="Q196" s="8">
        <f>AVERAGE(P$79:P196)</f>
        <v>3712.8767329580983</v>
      </c>
      <c r="R196">
        <f t="shared" si="176"/>
        <v>633</v>
      </c>
      <c r="S196" s="9"/>
      <c r="T196" s="8"/>
      <c r="U196" s="9"/>
      <c r="Y196">
        <v>0</v>
      </c>
      <c r="Z196">
        <f t="shared" si="180"/>
        <v>633</v>
      </c>
      <c r="AA196">
        <f t="shared" si="175"/>
        <v>-783.88715308122914</v>
      </c>
      <c r="AO196" s="5">
        <f t="shared" si="177"/>
        <v>40098.105034722001</v>
      </c>
      <c r="AP196" s="51">
        <f>LOOKUP($AO196,Data!$A$6:$A$1806,Data!$B$6:$B$1806)</f>
        <v>59.96099853515625</v>
      </c>
      <c r="AQ196" s="9">
        <f>LOOKUP($AO196,Data!$A$6:$A$1806,Data!$C$6:$C$1806)</f>
        <v>3722.361328125</v>
      </c>
      <c r="AR196" s="9">
        <f>LOOKUP($AO196,Data!$A$6:$A$1806,Data!$D$6:$D$1806)</f>
        <v>335</v>
      </c>
      <c r="AS196" s="9">
        <f>IF($AS$1="+",LOOKUP($AO196,Data!$A$6:$A$1806,Data!$E$6:$E$1806)*-1,LOOKUP($AO196,Data!$A$6:$A$1806,Data!$E$6:$E$1806))</f>
        <v>-258.4063720703125</v>
      </c>
      <c r="AT196" s="9">
        <f>LOOKUP($AO196,Data!$A$6:$A$1806,Data!$F$6:$F$1806)</f>
        <v>0</v>
      </c>
      <c r="AU196" s="9">
        <f>LOOKUP($AO196,Data!$A$6:$A$1806,Data!$G$6:$G$1806)</f>
        <v>192</v>
      </c>
      <c r="AV196" s="9">
        <f>LOOKUP($AO196,Data!$A$6:$A$1806,Data!$H$6:$H$1806)</f>
        <v>10</v>
      </c>
      <c r="AW196" s="9">
        <f>LOOKUP($AO196,Data!$A$6:$A$1806,Data!$I$6:$I$1806)</f>
        <v>0</v>
      </c>
      <c r="AX196" s="9">
        <f>LOOKUP($AO196,Data!$A$6:$A$1806,Data!$J$6:$J$1806)</f>
        <v>-103</v>
      </c>
      <c r="AY196" s="9">
        <f>LOOKUP($AO196,Data!$A$6:$A$1806,Data!$K$6:$K$1806)</f>
        <v>7626.72</v>
      </c>
      <c r="AZ196" s="16">
        <f t="shared" si="182"/>
        <v>31.201171875</v>
      </c>
      <c r="BB196" s="5"/>
      <c r="BO196" s="77"/>
      <c r="BP196" s="5"/>
      <c r="BQ196" s="77"/>
      <c r="BR196" s="77"/>
      <c r="BS196" s="77"/>
      <c r="BT196" s="77"/>
      <c r="BU196" s="77"/>
      <c r="BV196" s="77"/>
      <c r="BW196" s="77"/>
      <c r="BX196" s="77"/>
      <c r="CA196" s="77"/>
    </row>
    <row r="197" spans="2:79">
      <c r="B197" s="5">
        <f t="shared" si="183"/>
        <v>40098.105057870147</v>
      </c>
      <c r="C197">
        <f>LOOKUP(B197,Data!$A$6:$A$1806,Data!B$6:B$1806)</f>
        <v>59.962001800537109</v>
      </c>
      <c r="D197" s="8">
        <f>LOOKUP(B197,Data!$A$6:$A$1806,Data!C$6:C$1806)</f>
        <v>3722.657958984375</v>
      </c>
      <c r="H197" s="16">
        <f t="shared" si="181"/>
        <v>30.3985595703125</v>
      </c>
      <c r="I197" s="8">
        <f t="shared" si="179"/>
        <v>32.110561785604261</v>
      </c>
      <c r="J197" s="8"/>
      <c r="K197" s="8"/>
      <c r="L197" s="8">
        <f t="shared" si="173"/>
        <v>0.59345668260887663</v>
      </c>
      <c r="M197" s="8">
        <f t="shared" si="174"/>
        <v>3775.3990943391773</v>
      </c>
      <c r="N197" s="8">
        <f>AVERAGE(D$79:D197)</f>
        <v>3769.667232224921</v>
      </c>
      <c r="O197" s="8">
        <f>AVERAGE(M$79:M197)</f>
        <v>3776.7170417358325</v>
      </c>
      <c r="P197" s="8">
        <f t="shared" si="178"/>
        <v>3747.8906772320311</v>
      </c>
      <c r="Q197" s="8">
        <f>AVERAGE(P$79:P197)</f>
        <v>3713.1734612994023</v>
      </c>
      <c r="R197">
        <f t="shared" si="176"/>
        <v>633</v>
      </c>
      <c r="S197" s="9"/>
      <c r="T197" s="8"/>
      <c r="U197" s="9"/>
      <c r="Y197">
        <v>0</v>
      </c>
      <c r="Z197">
        <f t="shared" si="180"/>
        <v>633</v>
      </c>
      <c r="AA197">
        <f t="shared" si="175"/>
        <v>-793.74878381287226</v>
      </c>
      <c r="AO197" s="5">
        <f t="shared" si="177"/>
        <v>40098.105057870147</v>
      </c>
      <c r="AP197" s="51">
        <f>LOOKUP($AO197,Data!$A$6:$A$1806,Data!$B$6:$B$1806)</f>
        <v>59.962001800537109</v>
      </c>
      <c r="AQ197" s="9">
        <f>LOOKUP($AO197,Data!$A$6:$A$1806,Data!$C$6:$C$1806)</f>
        <v>3722.657958984375</v>
      </c>
      <c r="AR197" s="9">
        <f>LOOKUP($AO197,Data!$A$6:$A$1806,Data!$D$6:$D$1806)</f>
        <v>335</v>
      </c>
      <c r="AS197" s="9">
        <f>IF($AS$1="+",LOOKUP($AO197,Data!$A$6:$A$1806,Data!$E$6:$E$1806)*-1,LOOKUP($AO197,Data!$A$6:$A$1806,Data!$E$6:$E$1806))</f>
        <v>-258.4063720703125</v>
      </c>
      <c r="AT197" s="9">
        <f>LOOKUP($AO197,Data!$A$6:$A$1806,Data!$F$6:$F$1806)</f>
        <v>0</v>
      </c>
      <c r="AU197" s="9">
        <f>LOOKUP($AO197,Data!$A$6:$A$1806,Data!$G$6:$G$1806)</f>
        <v>192.5</v>
      </c>
      <c r="AV197" s="9">
        <f>LOOKUP($AO197,Data!$A$6:$A$1806,Data!$H$6:$H$1806)</f>
        <v>10</v>
      </c>
      <c r="AW197" s="9">
        <f>LOOKUP($AO197,Data!$A$6:$A$1806,Data!$I$6:$I$1806)</f>
        <v>0</v>
      </c>
      <c r="AX197" s="9">
        <f>LOOKUP($AO197,Data!$A$6:$A$1806,Data!$J$6:$J$1806)</f>
        <v>-103</v>
      </c>
      <c r="AY197" s="9">
        <f>LOOKUP($AO197,Data!$A$6:$A$1806,Data!$K$6:$K$1806)</f>
        <v>7627.05</v>
      </c>
      <c r="AZ197" s="16">
        <f t="shared" si="182"/>
        <v>30.3985595703125</v>
      </c>
      <c r="BB197" s="5"/>
      <c r="BO197" s="77"/>
      <c r="BP197" s="5"/>
      <c r="BQ197" s="77"/>
      <c r="BR197" s="77"/>
      <c r="BS197" s="77"/>
      <c r="BT197" s="77"/>
      <c r="BU197" s="77"/>
      <c r="BV197" s="77"/>
      <c r="BW197" s="77"/>
      <c r="BX197" s="77"/>
      <c r="CA197" s="77"/>
    </row>
    <row r="198" spans="2:79">
      <c r="B198" s="5">
        <f t="shared" si="183"/>
        <v>40098.105081018293</v>
      </c>
      <c r="C198">
        <f>LOOKUP(B198,Data!$A$6:$A$1806,Data!B$6:B$1806)</f>
        <v>59.967998504638672</v>
      </c>
      <c r="D198" s="8">
        <f>LOOKUP(B198,Data!$A$6:$A$1806,Data!C$6:C$1806)</f>
        <v>3722.2666015625</v>
      </c>
      <c r="H198" s="16">
        <f t="shared" si="181"/>
        <v>25.6011962890625</v>
      </c>
      <c r="I198" s="8">
        <f t="shared" si="179"/>
        <v>29.832283861814645</v>
      </c>
      <c r="J198" s="8"/>
      <c r="K198" s="8"/>
      <c r="L198" s="8">
        <f t="shared" si="173"/>
        <v>0.59345668260887663</v>
      </c>
      <c r="M198" s="8">
        <f t="shared" si="174"/>
        <v>3773.7142730979967</v>
      </c>
      <c r="N198" s="8">
        <f>AVERAGE(D$79:D198)</f>
        <v>3769.2722269694009</v>
      </c>
      <c r="O198" s="8">
        <f>AVERAGE(M$79:M198)</f>
        <v>3776.6920186638504</v>
      </c>
      <c r="P198" s="8">
        <f t="shared" si="178"/>
        <v>3748.4841339146401</v>
      </c>
      <c r="Q198" s="8">
        <f>AVERAGE(P$79:P198)</f>
        <v>3713.4701896407068</v>
      </c>
      <c r="R198">
        <f t="shared" si="176"/>
        <v>633</v>
      </c>
      <c r="S198" s="9"/>
      <c r="T198" s="8"/>
      <c r="U198" s="9"/>
      <c r="Y198">
        <v>0</v>
      </c>
      <c r="Z198">
        <f t="shared" si="180"/>
        <v>633</v>
      </c>
      <c r="AA198">
        <f t="shared" si="175"/>
        <v>-858.28821475676932</v>
      </c>
      <c r="AO198" s="5">
        <f t="shared" si="177"/>
        <v>40098.105081018293</v>
      </c>
      <c r="AP198" s="51">
        <f>LOOKUP($AO198,Data!$A$6:$A$1806,Data!$B$6:$B$1806)</f>
        <v>59.967998504638672</v>
      </c>
      <c r="AQ198" s="9">
        <f>LOOKUP($AO198,Data!$A$6:$A$1806,Data!$C$6:$C$1806)</f>
        <v>3722.2666015625</v>
      </c>
      <c r="AR198" s="9">
        <f>LOOKUP($AO198,Data!$A$6:$A$1806,Data!$D$6:$D$1806)</f>
        <v>335</v>
      </c>
      <c r="AS198" s="9">
        <f>IF($AS$1="+",LOOKUP($AO198,Data!$A$6:$A$1806,Data!$E$6:$E$1806)*-1,LOOKUP($AO198,Data!$A$6:$A$1806,Data!$E$6:$E$1806))</f>
        <v>-258.4063720703125</v>
      </c>
      <c r="AT198" s="9">
        <f>LOOKUP($AO198,Data!$A$6:$A$1806,Data!$F$6:$F$1806)</f>
        <v>0</v>
      </c>
      <c r="AU198" s="9">
        <f>LOOKUP($AO198,Data!$A$6:$A$1806,Data!$G$6:$G$1806)</f>
        <v>193</v>
      </c>
      <c r="AV198" s="9">
        <f>LOOKUP($AO198,Data!$A$6:$A$1806,Data!$H$6:$H$1806)</f>
        <v>10</v>
      </c>
      <c r="AW198" s="9">
        <f>LOOKUP($AO198,Data!$A$6:$A$1806,Data!$I$6:$I$1806)</f>
        <v>0</v>
      </c>
      <c r="AX198" s="9">
        <f>LOOKUP($AO198,Data!$A$6:$A$1806,Data!$J$6:$J$1806)</f>
        <v>-103</v>
      </c>
      <c r="AY198" s="9">
        <f>LOOKUP($AO198,Data!$A$6:$A$1806,Data!$K$6:$K$1806)</f>
        <v>7627.38</v>
      </c>
      <c r="AZ198" s="16">
        <f t="shared" si="182"/>
        <v>25.6011962890625</v>
      </c>
      <c r="BB198" s="5"/>
      <c r="BO198" s="77"/>
      <c r="BP198" s="5"/>
      <c r="BQ198" s="77"/>
      <c r="BR198" s="77"/>
      <c r="BS198" s="77"/>
      <c r="BT198" s="77"/>
      <c r="BU198" s="77"/>
      <c r="BV198" s="77"/>
      <c r="BW198" s="77"/>
      <c r="BX198" s="77"/>
      <c r="CA198" s="77"/>
    </row>
    <row r="199" spans="2:79">
      <c r="B199" s="5">
        <f t="shared" si="183"/>
        <v>40098.10510416644</v>
      </c>
      <c r="C199">
        <f>LOOKUP(B199,Data!$A$6:$A$1806,Data!B$6:B$1806)</f>
        <v>59.967998504638672</v>
      </c>
      <c r="D199" s="8">
        <f>LOOKUP(B199,Data!$A$6:$A$1806,Data!C$6:C$1806)</f>
        <v>3722.2666015625</v>
      </c>
      <c r="H199" s="16">
        <f t="shared" si="181"/>
        <v>25.6011962890625</v>
      </c>
      <c r="I199" s="8">
        <f t="shared" si="179"/>
        <v>28.351403211351396</v>
      </c>
      <c r="J199" s="8"/>
      <c r="K199" s="8"/>
      <c r="L199" s="8">
        <f t="shared" si="173"/>
        <v>0.59345668260887663</v>
      </c>
      <c r="M199" s="8">
        <f t="shared" si="174"/>
        <v>3772.8268491301424</v>
      </c>
      <c r="N199" s="8">
        <f>AVERAGE(D$79:D199)</f>
        <v>3768.8837507263688</v>
      </c>
      <c r="O199" s="8">
        <f>AVERAGE(M$79:M199)</f>
        <v>3776.6600751139849</v>
      </c>
      <c r="P199" s="8">
        <f t="shared" si="178"/>
        <v>3749.0775905972491</v>
      </c>
      <c r="Q199" s="8">
        <f>AVERAGE(P$79:P199)</f>
        <v>3713.7669179820118</v>
      </c>
      <c r="R199">
        <f t="shared" si="176"/>
        <v>633</v>
      </c>
      <c r="S199" s="9"/>
      <c r="T199" s="8"/>
      <c r="U199" s="9"/>
      <c r="Y199">
        <v>0</v>
      </c>
      <c r="Z199">
        <f t="shared" si="180"/>
        <v>633</v>
      </c>
      <c r="AA199">
        <f t="shared" si="175"/>
        <v>-858.28821475676932</v>
      </c>
      <c r="AO199" s="5">
        <f t="shared" si="177"/>
        <v>40098.10510416644</v>
      </c>
      <c r="AP199" s="51">
        <f>LOOKUP($AO199,Data!$A$6:$A$1806,Data!$B$6:$B$1806)</f>
        <v>59.967998504638672</v>
      </c>
      <c r="AQ199" s="9">
        <f>LOOKUP($AO199,Data!$A$6:$A$1806,Data!$C$6:$C$1806)</f>
        <v>3722.2666015625</v>
      </c>
      <c r="AR199" s="9">
        <f>LOOKUP($AO199,Data!$A$6:$A$1806,Data!$D$6:$D$1806)</f>
        <v>335</v>
      </c>
      <c r="AS199" s="9">
        <f>IF($AS$1="+",LOOKUP($AO199,Data!$A$6:$A$1806,Data!$E$6:$E$1806)*-1,LOOKUP($AO199,Data!$A$6:$A$1806,Data!$E$6:$E$1806))</f>
        <v>-258.4063720703125</v>
      </c>
      <c r="AT199" s="9">
        <f>LOOKUP($AO199,Data!$A$6:$A$1806,Data!$F$6:$F$1806)</f>
        <v>0</v>
      </c>
      <c r="AU199" s="9">
        <f>LOOKUP($AO199,Data!$A$6:$A$1806,Data!$G$6:$G$1806)</f>
        <v>193</v>
      </c>
      <c r="AV199" s="9">
        <f>LOOKUP($AO199,Data!$A$6:$A$1806,Data!$H$6:$H$1806)</f>
        <v>10</v>
      </c>
      <c r="AW199" s="9">
        <f>LOOKUP($AO199,Data!$A$6:$A$1806,Data!$I$6:$I$1806)</f>
        <v>0</v>
      </c>
      <c r="AX199" s="9">
        <f>LOOKUP($AO199,Data!$A$6:$A$1806,Data!$J$6:$J$1806)</f>
        <v>-103</v>
      </c>
      <c r="AY199" s="9">
        <f>LOOKUP($AO199,Data!$A$6:$A$1806,Data!$K$6:$K$1806)</f>
        <v>7627.38</v>
      </c>
      <c r="AZ199" s="16">
        <f t="shared" si="182"/>
        <v>25.6011962890625</v>
      </c>
      <c r="BB199" s="5"/>
      <c r="BO199" s="77"/>
      <c r="BP199" s="5"/>
      <c r="BQ199" s="77"/>
      <c r="BR199" s="77"/>
      <c r="BS199" s="77"/>
      <c r="BT199" s="77"/>
      <c r="BU199" s="77"/>
      <c r="BV199" s="77"/>
      <c r="BW199" s="77"/>
      <c r="BX199" s="77"/>
      <c r="CA199" s="77"/>
    </row>
    <row r="200" spans="2:79">
      <c r="B200" s="5">
        <f t="shared" si="183"/>
        <v>40098.105127314586</v>
      </c>
      <c r="C200">
        <f>LOOKUP(B200,Data!$A$6:$A$1806,Data!B$6:B$1806)</f>
        <v>59.965999603271484</v>
      </c>
      <c r="D200" s="8">
        <f>LOOKUP(B200,Data!$A$6:$A$1806,Data!C$6:C$1806)</f>
        <v>3721.78662109375</v>
      </c>
      <c r="H200" s="16">
        <f t="shared" si="181"/>
        <v>27.2003173828125</v>
      </c>
      <c r="I200" s="8">
        <f t="shared" si="179"/>
        <v>27.948523171362783</v>
      </c>
      <c r="J200" s="8"/>
      <c r="K200" s="8"/>
      <c r="L200" s="8">
        <f t="shared" si="173"/>
        <v>0.59345668260887663</v>
      </c>
      <c r="M200" s="8">
        <f t="shared" si="174"/>
        <v>3773.0174257727626</v>
      </c>
      <c r="N200" s="8">
        <f>AVERAGE(D$79:D200)</f>
        <v>3768.4977086801996</v>
      </c>
      <c r="O200" s="8">
        <f>AVERAGE(M$79:M200)</f>
        <v>3776.6302173324993</v>
      </c>
      <c r="P200" s="8">
        <f t="shared" si="178"/>
        <v>3749.6710472798582</v>
      </c>
      <c r="Q200" s="8">
        <f>AVERAGE(P$79:P200)</f>
        <v>3714.0636463233159</v>
      </c>
      <c r="R200">
        <f t="shared" si="176"/>
        <v>633</v>
      </c>
      <c r="S200" s="9"/>
      <c r="T200" s="8"/>
      <c r="U200" s="9"/>
      <c r="Y200">
        <v>0</v>
      </c>
      <c r="Z200">
        <f t="shared" si="180"/>
        <v>633</v>
      </c>
      <c r="AA200">
        <f t="shared" si="175"/>
        <v>-835.63969281128038</v>
      </c>
      <c r="AO200" s="5">
        <f t="shared" si="177"/>
        <v>40098.105127314586</v>
      </c>
      <c r="AP200" s="51">
        <f>LOOKUP($AO200,Data!$A$6:$A$1806,Data!$B$6:$B$1806)</f>
        <v>59.965999603271484</v>
      </c>
      <c r="AQ200" s="9">
        <f>LOOKUP($AO200,Data!$A$6:$A$1806,Data!$C$6:$C$1806)</f>
        <v>3721.78662109375</v>
      </c>
      <c r="AR200" s="9">
        <f>LOOKUP($AO200,Data!$A$6:$A$1806,Data!$D$6:$D$1806)</f>
        <v>335</v>
      </c>
      <c r="AS200" s="9">
        <f>IF($AS$1="+",LOOKUP($AO200,Data!$A$6:$A$1806,Data!$E$6:$E$1806)*-1,LOOKUP($AO200,Data!$A$6:$A$1806,Data!$E$6:$E$1806))</f>
        <v>-258.4063720703125</v>
      </c>
      <c r="AT200" s="9">
        <f>LOOKUP($AO200,Data!$A$6:$A$1806,Data!$F$6:$F$1806)</f>
        <v>0</v>
      </c>
      <c r="AU200" s="9">
        <f>LOOKUP($AO200,Data!$A$6:$A$1806,Data!$G$6:$G$1806)</f>
        <v>193.5</v>
      </c>
      <c r="AV200" s="9">
        <f>LOOKUP($AO200,Data!$A$6:$A$1806,Data!$H$6:$H$1806)</f>
        <v>10</v>
      </c>
      <c r="AW200" s="9">
        <f>LOOKUP($AO200,Data!$A$6:$A$1806,Data!$I$6:$I$1806)</f>
        <v>0</v>
      </c>
      <c r="AX200" s="9">
        <f>LOOKUP($AO200,Data!$A$6:$A$1806,Data!$J$6:$J$1806)</f>
        <v>-103</v>
      </c>
      <c r="AY200" s="9">
        <f>LOOKUP($AO200,Data!$A$6:$A$1806,Data!$K$6:$K$1806)</f>
        <v>7627.71</v>
      </c>
      <c r="AZ200" s="16">
        <f t="shared" si="182"/>
        <v>27.2003173828125</v>
      </c>
      <c r="BB200" s="5"/>
      <c r="BO200" s="77"/>
      <c r="BP200" s="5"/>
      <c r="BQ200" s="77"/>
      <c r="BR200" s="77"/>
      <c r="BS200" s="77"/>
      <c r="BT200" s="77"/>
      <c r="BU200" s="77"/>
      <c r="BV200" s="77"/>
      <c r="BW200" s="77"/>
      <c r="BX200" s="77"/>
      <c r="CA200" s="77"/>
    </row>
    <row r="201" spans="2:79">
      <c r="B201" s="5">
        <f t="shared" si="183"/>
        <v>40098.105150462732</v>
      </c>
      <c r="C201">
        <f>LOOKUP(B201,Data!$A$6:$A$1806,Data!B$6:B$1806)</f>
        <v>59.967998504638672</v>
      </c>
      <c r="D201" s="8">
        <f>LOOKUP(B201,Data!$A$6:$A$1806,Data!C$6:C$1806)</f>
        <v>3723.0908203125</v>
      </c>
      <c r="H201" s="16">
        <f t="shared" si="181"/>
        <v>25.6011962890625</v>
      </c>
      <c r="I201" s="8">
        <f t="shared" si="179"/>
        <v>27.126958762557685</v>
      </c>
      <c r="J201" s="8"/>
      <c r="K201" s="8"/>
      <c r="L201" s="8">
        <f t="shared" si="173"/>
        <v>0.59345668260887663</v>
      </c>
      <c r="M201" s="8">
        <f t="shared" si="174"/>
        <v>3772.7893180465667</v>
      </c>
      <c r="N201" s="8">
        <f>AVERAGE(D$79:D201)</f>
        <v>3768.1285469861537</v>
      </c>
      <c r="O201" s="8">
        <f>AVERAGE(M$79:M201)</f>
        <v>3776.5989905090369</v>
      </c>
      <c r="P201" s="8">
        <f t="shared" si="178"/>
        <v>3750.2645039624672</v>
      </c>
      <c r="Q201" s="8">
        <f>AVERAGE(P$79:P201)</f>
        <v>3714.3603746646204</v>
      </c>
      <c r="R201">
        <f t="shared" si="176"/>
        <v>633</v>
      </c>
      <c r="S201" s="9"/>
      <c r="T201" s="8"/>
      <c r="U201" s="9"/>
      <c r="Y201">
        <v>0</v>
      </c>
      <c r="Z201">
        <f t="shared" si="180"/>
        <v>633</v>
      </c>
      <c r="AA201">
        <f t="shared" si="175"/>
        <v>-858.28821475676932</v>
      </c>
      <c r="AO201" s="5">
        <f t="shared" si="177"/>
        <v>40098.105150462732</v>
      </c>
      <c r="AP201" s="51">
        <f>LOOKUP($AO201,Data!$A$6:$A$1806,Data!$B$6:$B$1806)</f>
        <v>59.967998504638672</v>
      </c>
      <c r="AQ201" s="9">
        <f>LOOKUP($AO201,Data!$A$6:$A$1806,Data!$C$6:$C$1806)</f>
        <v>3723.0908203125</v>
      </c>
      <c r="AR201" s="9">
        <f>LOOKUP($AO201,Data!$A$6:$A$1806,Data!$D$6:$D$1806)</f>
        <v>335</v>
      </c>
      <c r="AS201" s="9">
        <f>IF($AS$1="+",LOOKUP($AO201,Data!$A$6:$A$1806,Data!$E$6:$E$1806)*-1,LOOKUP($AO201,Data!$A$6:$A$1806,Data!$E$6:$E$1806))</f>
        <v>-260.53887939453125</v>
      </c>
      <c r="AT201" s="9">
        <f>LOOKUP($AO201,Data!$A$6:$A$1806,Data!$F$6:$F$1806)</f>
        <v>0</v>
      </c>
      <c r="AU201" s="9">
        <f>LOOKUP($AO201,Data!$A$6:$A$1806,Data!$G$6:$G$1806)</f>
        <v>194</v>
      </c>
      <c r="AV201" s="9">
        <f>LOOKUP($AO201,Data!$A$6:$A$1806,Data!$H$6:$H$1806)</f>
        <v>10</v>
      </c>
      <c r="AW201" s="9">
        <f>LOOKUP($AO201,Data!$A$6:$A$1806,Data!$I$6:$I$1806)</f>
        <v>0</v>
      </c>
      <c r="AX201" s="9">
        <f>LOOKUP($AO201,Data!$A$6:$A$1806,Data!$J$6:$J$1806)</f>
        <v>-103</v>
      </c>
      <c r="AY201" s="9">
        <f>LOOKUP($AO201,Data!$A$6:$A$1806,Data!$K$6:$K$1806)</f>
        <v>7628.04</v>
      </c>
      <c r="AZ201" s="16">
        <f t="shared" si="182"/>
        <v>25.6011962890625</v>
      </c>
      <c r="BB201" s="5"/>
      <c r="BO201" s="77"/>
      <c r="BP201" s="5"/>
      <c r="BQ201" s="77"/>
      <c r="BR201" s="77"/>
      <c r="BS201" s="77"/>
      <c r="BT201" s="77"/>
      <c r="BU201" s="77"/>
      <c r="BV201" s="77"/>
      <c r="BW201" s="77"/>
      <c r="BX201" s="77"/>
      <c r="CA201" s="77"/>
    </row>
    <row r="202" spans="2:79">
      <c r="B202" s="5">
        <f t="shared" si="183"/>
        <v>40098.105173610878</v>
      </c>
      <c r="C202">
        <f>LOOKUP(B202,Data!$A$6:$A$1806,Data!B$6:B$1806)</f>
        <v>59.967998504638672</v>
      </c>
      <c r="D202" s="8">
        <f>LOOKUP(B202,Data!$A$6:$A$1806,Data!C$6:C$1806)</f>
        <v>3723.0908203125</v>
      </c>
      <c r="H202" s="16">
        <f t="shared" si="181"/>
        <v>25.6011962890625</v>
      </c>
      <c r="I202" s="8">
        <f t="shared" si="179"/>
        <v>26.592941896834372</v>
      </c>
      <c r="J202" s="8"/>
      <c r="K202" s="8"/>
      <c r="L202" s="8">
        <f t="shared" si="173"/>
        <v>0.59345668260887663</v>
      </c>
      <c r="M202" s="8">
        <f t="shared" si="174"/>
        <v>3772.8487578634522</v>
      </c>
      <c r="N202" s="8">
        <f>AVERAGE(D$79:D202)</f>
        <v>3767.7653395129787</v>
      </c>
      <c r="O202" s="8">
        <f>AVERAGE(M$79:M202)</f>
        <v>3776.5687466973786</v>
      </c>
      <c r="P202" s="8">
        <f t="shared" si="178"/>
        <v>3750.8579606450762</v>
      </c>
      <c r="Q202" s="8">
        <f>AVERAGE(P$79:P202)</f>
        <v>3714.6571030059249</v>
      </c>
      <c r="R202">
        <f t="shared" si="176"/>
        <v>633</v>
      </c>
      <c r="S202" s="9"/>
      <c r="T202" s="8"/>
      <c r="U202" s="9"/>
      <c r="Y202">
        <v>0</v>
      </c>
      <c r="Z202">
        <f t="shared" si="180"/>
        <v>633</v>
      </c>
      <c r="AA202">
        <f t="shared" si="175"/>
        <v>-858.28821475676932</v>
      </c>
      <c r="AO202" s="5">
        <f t="shared" si="177"/>
        <v>40098.105173610878</v>
      </c>
      <c r="AP202" s="51">
        <f>LOOKUP($AO202,Data!$A$6:$A$1806,Data!$B$6:$B$1806)</f>
        <v>59.967998504638672</v>
      </c>
      <c r="AQ202" s="9">
        <f>LOOKUP($AO202,Data!$A$6:$A$1806,Data!$C$6:$C$1806)</f>
        <v>3723.0908203125</v>
      </c>
      <c r="AR202" s="9">
        <f>LOOKUP($AO202,Data!$A$6:$A$1806,Data!$D$6:$D$1806)</f>
        <v>335</v>
      </c>
      <c r="AS202" s="9">
        <f>IF($AS$1="+",LOOKUP($AO202,Data!$A$6:$A$1806,Data!$E$6:$E$1806)*-1,LOOKUP($AO202,Data!$A$6:$A$1806,Data!$E$6:$E$1806))</f>
        <v>-260.53887939453125</v>
      </c>
      <c r="AT202" s="9">
        <f>LOOKUP($AO202,Data!$A$6:$A$1806,Data!$F$6:$F$1806)</f>
        <v>0</v>
      </c>
      <c r="AU202" s="9">
        <f>LOOKUP($AO202,Data!$A$6:$A$1806,Data!$G$6:$G$1806)</f>
        <v>194</v>
      </c>
      <c r="AV202" s="9">
        <f>LOOKUP($AO202,Data!$A$6:$A$1806,Data!$H$6:$H$1806)</f>
        <v>10</v>
      </c>
      <c r="AW202" s="9">
        <f>LOOKUP($AO202,Data!$A$6:$A$1806,Data!$I$6:$I$1806)</f>
        <v>0</v>
      </c>
      <c r="AX202" s="9">
        <f>LOOKUP($AO202,Data!$A$6:$A$1806,Data!$J$6:$J$1806)</f>
        <v>-103</v>
      </c>
      <c r="AY202" s="9">
        <f>LOOKUP($AO202,Data!$A$6:$A$1806,Data!$K$6:$K$1806)</f>
        <v>7628.04</v>
      </c>
      <c r="AZ202" s="16">
        <f t="shared" si="182"/>
        <v>25.6011962890625</v>
      </c>
      <c r="BB202" s="5"/>
      <c r="BO202" s="77"/>
      <c r="BP202" s="5"/>
      <c r="BQ202" s="77"/>
      <c r="BR202" s="77"/>
      <c r="BS202" s="77"/>
      <c r="BT202" s="77"/>
      <c r="BU202" s="77"/>
      <c r="BV202" s="77"/>
      <c r="BW202" s="77"/>
      <c r="BX202" s="77"/>
      <c r="CA202" s="77"/>
    </row>
    <row r="203" spans="2:79">
      <c r="B203" s="5">
        <f t="shared" si="183"/>
        <v>40098.105196759025</v>
      </c>
      <c r="C203">
        <f>LOOKUP(B203,Data!$A$6:$A$1806,Data!B$6:B$1806)</f>
        <v>59.970001220703125</v>
      </c>
      <c r="D203" s="8">
        <f>LOOKUP(B203,Data!$A$6:$A$1806,Data!C$6:C$1806)</f>
        <v>3723.4345703125</v>
      </c>
      <c r="H203" s="16">
        <f t="shared" si="181"/>
        <v>23.9990234375</v>
      </c>
      <c r="I203" s="8">
        <f t="shared" si="179"/>
        <v>25.685070436067342</v>
      </c>
      <c r="J203" s="8"/>
      <c r="K203" s="8"/>
      <c r="L203" s="8">
        <f t="shared" si="173"/>
        <v>0.59345668260887663</v>
      </c>
      <c r="M203" s="8">
        <f t="shared" si="174"/>
        <v>3772.534343085294</v>
      </c>
      <c r="N203" s="8">
        <f>AVERAGE(D$79:D203)</f>
        <v>3767.4106933593748</v>
      </c>
      <c r="O203" s="8">
        <f>AVERAGE(M$79:M203)</f>
        <v>3776.536471468482</v>
      </c>
      <c r="P203" s="8">
        <f t="shared" si="178"/>
        <v>3751.4514173276852</v>
      </c>
      <c r="Q203" s="8">
        <f>AVERAGE(P$79:P203)</f>
        <v>3714.9538313472294</v>
      </c>
      <c r="R203">
        <f t="shared" si="176"/>
        <v>633</v>
      </c>
      <c r="S203" s="9"/>
      <c r="T203" s="8"/>
      <c r="U203" s="9"/>
      <c r="Y203">
        <v>0</v>
      </c>
      <c r="Z203">
        <f t="shared" si="180"/>
        <v>633</v>
      </c>
      <c r="AA203">
        <f t="shared" si="175"/>
        <v>-882.24553792168433</v>
      </c>
      <c r="AO203" s="5">
        <f t="shared" si="177"/>
        <v>40098.105196759025</v>
      </c>
      <c r="AP203" s="51">
        <f>LOOKUP($AO203,Data!$A$6:$A$1806,Data!$B$6:$B$1806)</f>
        <v>59.970001220703125</v>
      </c>
      <c r="AQ203" s="9">
        <f>LOOKUP($AO203,Data!$A$6:$A$1806,Data!$C$6:$C$1806)</f>
        <v>3723.4345703125</v>
      </c>
      <c r="AR203" s="9">
        <f>LOOKUP($AO203,Data!$A$6:$A$1806,Data!$D$6:$D$1806)</f>
        <v>335</v>
      </c>
      <c r="AS203" s="9">
        <f>IF($AS$1="+",LOOKUP($AO203,Data!$A$6:$A$1806,Data!$E$6:$E$1806)*-1,LOOKUP($AO203,Data!$A$6:$A$1806,Data!$E$6:$E$1806))</f>
        <v>-260.53887939453125</v>
      </c>
      <c r="AT203" s="9">
        <f>LOOKUP($AO203,Data!$A$6:$A$1806,Data!$F$6:$F$1806)</f>
        <v>0</v>
      </c>
      <c r="AU203" s="9">
        <f>LOOKUP($AO203,Data!$A$6:$A$1806,Data!$G$6:$G$1806)</f>
        <v>194.5</v>
      </c>
      <c r="AV203" s="9">
        <f>LOOKUP($AO203,Data!$A$6:$A$1806,Data!$H$6:$H$1806)</f>
        <v>10</v>
      </c>
      <c r="AW203" s="9">
        <f>LOOKUP($AO203,Data!$A$6:$A$1806,Data!$I$6:$I$1806)</f>
        <v>0</v>
      </c>
      <c r="AX203" s="9">
        <f>LOOKUP($AO203,Data!$A$6:$A$1806,Data!$J$6:$J$1806)</f>
        <v>-103</v>
      </c>
      <c r="AY203" s="9">
        <f>LOOKUP($AO203,Data!$A$6:$A$1806,Data!$K$6:$K$1806)</f>
        <v>7628.37</v>
      </c>
      <c r="AZ203" s="16">
        <f t="shared" si="182"/>
        <v>23.9990234375</v>
      </c>
      <c r="BB203" s="5"/>
      <c r="BO203" s="77"/>
      <c r="BP203" s="5"/>
      <c r="BQ203" s="77"/>
      <c r="BR203" s="77"/>
      <c r="BS203" s="77"/>
      <c r="BT203" s="77"/>
      <c r="BU203" s="77"/>
      <c r="BV203" s="77"/>
      <c r="BW203" s="77"/>
      <c r="BX203" s="77"/>
      <c r="CA203" s="77"/>
    </row>
    <row r="204" spans="2:79">
      <c r="B204" s="5">
        <f t="shared" si="183"/>
        <v>40098.105219907171</v>
      </c>
      <c r="C204">
        <f>LOOKUP(B204,Data!$A$6:$A$1806,Data!B$6:B$1806)</f>
        <v>59.970001220703125</v>
      </c>
      <c r="D204" s="8">
        <f>LOOKUP(B204,Data!$A$6:$A$1806,Data!C$6:C$1806)</f>
        <v>3723.89306640625</v>
      </c>
      <c r="H204" s="16">
        <f t="shared" si="181"/>
        <v>23.9990234375</v>
      </c>
      <c r="I204" s="8">
        <f t="shared" si="179"/>
        <v>25.094953986568772</v>
      </c>
      <c r="J204" s="8"/>
      <c r="K204" s="8"/>
      <c r="L204" s="8">
        <f t="shared" si="173"/>
        <v>0.59345668260887663</v>
      </c>
      <c r="M204" s="8">
        <f t="shared" si="174"/>
        <v>3772.5376833184046</v>
      </c>
      <c r="N204" s="8">
        <f>AVERAGE(D$79:D204)</f>
        <v>3767.0653153676835</v>
      </c>
      <c r="O204" s="8">
        <f>AVERAGE(M$79:M204)</f>
        <v>3776.5047350545929</v>
      </c>
      <c r="P204" s="8">
        <f t="shared" si="178"/>
        <v>3752.0448740102943</v>
      </c>
      <c r="Q204" s="8">
        <f>AVERAGE(P$79:P204)</f>
        <v>3715.2505596885339</v>
      </c>
      <c r="R204">
        <f t="shared" si="176"/>
        <v>633</v>
      </c>
      <c r="S204" s="9"/>
      <c r="T204" s="8"/>
      <c r="U204" s="9"/>
      <c r="Y204">
        <v>0</v>
      </c>
      <c r="Z204">
        <f t="shared" si="180"/>
        <v>633</v>
      </c>
      <c r="AA204">
        <f t="shared" si="175"/>
        <v>-882.24553792168433</v>
      </c>
      <c r="AO204" s="5">
        <f t="shared" si="177"/>
        <v>40098.105219907171</v>
      </c>
      <c r="AP204" s="51">
        <f>LOOKUP($AO204,Data!$A$6:$A$1806,Data!$B$6:$B$1806)</f>
        <v>59.970001220703125</v>
      </c>
      <c r="AQ204" s="9">
        <f>LOOKUP($AO204,Data!$A$6:$A$1806,Data!$C$6:$C$1806)</f>
        <v>3723.89306640625</v>
      </c>
      <c r="AR204" s="9">
        <f>LOOKUP($AO204,Data!$A$6:$A$1806,Data!$D$6:$D$1806)</f>
        <v>335</v>
      </c>
      <c r="AS204" s="9">
        <f>IF($AS$1="+",LOOKUP($AO204,Data!$A$6:$A$1806,Data!$E$6:$E$1806)*-1,LOOKUP($AO204,Data!$A$6:$A$1806,Data!$E$6:$E$1806))</f>
        <v>-260.53887939453125</v>
      </c>
      <c r="AT204" s="9">
        <f>LOOKUP($AO204,Data!$A$6:$A$1806,Data!$F$6:$F$1806)</f>
        <v>0</v>
      </c>
      <c r="AU204" s="9">
        <f>LOOKUP($AO204,Data!$A$6:$A$1806,Data!$G$6:$G$1806)</f>
        <v>195</v>
      </c>
      <c r="AV204" s="9">
        <f>LOOKUP($AO204,Data!$A$6:$A$1806,Data!$H$6:$H$1806)</f>
        <v>10</v>
      </c>
      <c r="AW204" s="9">
        <f>LOOKUP($AO204,Data!$A$6:$A$1806,Data!$I$6:$I$1806)</f>
        <v>0</v>
      </c>
      <c r="AX204" s="9">
        <f>LOOKUP($AO204,Data!$A$6:$A$1806,Data!$J$6:$J$1806)</f>
        <v>-103</v>
      </c>
      <c r="AY204" s="9">
        <f>LOOKUP($AO204,Data!$A$6:$A$1806,Data!$K$6:$K$1806)</f>
        <v>7628.7</v>
      </c>
      <c r="AZ204" s="16">
        <f t="shared" si="182"/>
        <v>23.9990234375</v>
      </c>
      <c r="BB204" s="5"/>
      <c r="BO204" s="77"/>
      <c r="BP204" s="5"/>
      <c r="BQ204" s="77"/>
      <c r="BR204" s="77"/>
      <c r="BS204" s="77"/>
      <c r="BT204" s="77"/>
      <c r="BU204" s="77"/>
      <c r="BV204" s="77"/>
      <c r="BW204" s="77"/>
      <c r="BX204" s="77"/>
      <c r="CA204" s="77"/>
    </row>
    <row r="205" spans="2:79">
      <c r="B205" s="5">
        <f t="shared" si="183"/>
        <v>40098.105243055317</v>
      </c>
      <c r="C205">
        <f>LOOKUP(B205,Data!$A$6:$A$1806,Data!B$6:B$1806)</f>
        <v>59.970001220703125</v>
      </c>
      <c r="D205" s="8">
        <f>LOOKUP(B205,Data!$A$6:$A$1806,Data!C$6:C$1806)</f>
        <v>3723.89306640625</v>
      </c>
      <c r="H205" s="16">
        <f t="shared" si="181"/>
        <v>23.9990234375</v>
      </c>
      <c r="I205" s="8">
        <f t="shared" si="179"/>
        <v>24.711378294394702</v>
      </c>
      <c r="J205" s="8"/>
      <c r="K205" s="8"/>
      <c r="L205" s="8">
        <f t="shared" si="173"/>
        <v>0.59345668260887663</v>
      </c>
      <c r="M205" s="8">
        <f t="shared" si="174"/>
        <v>3772.7475643088396</v>
      </c>
      <c r="N205" s="8">
        <f>AVERAGE(D$79:D205)</f>
        <v>3766.7253763994831</v>
      </c>
      <c r="O205" s="8">
        <f>AVERAGE(M$79:M205)</f>
        <v>3776.4751510329725</v>
      </c>
      <c r="P205" s="8">
        <f t="shared" si="178"/>
        <v>3752.6383306929033</v>
      </c>
      <c r="Q205" s="8">
        <f>AVERAGE(P$79:P205)</f>
        <v>3715.5472880298385</v>
      </c>
      <c r="R205">
        <f t="shared" si="176"/>
        <v>633</v>
      </c>
      <c r="S205" s="9"/>
      <c r="T205" s="8"/>
      <c r="U205" s="9"/>
      <c r="Y205">
        <v>0</v>
      </c>
      <c r="Z205">
        <f t="shared" si="180"/>
        <v>633</v>
      </c>
      <c r="AA205">
        <f t="shared" si="175"/>
        <v>-882.24553792168433</v>
      </c>
      <c r="AO205" s="5">
        <f t="shared" si="177"/>
        <v>40098.105243055317</v>
      </c>
      <c r="AP205" s="51">
        <f>LOOKUP($AO205,Data!$A$6:$A$1806,Data!$B$6:$B$1806)</f>
        <v>59.970001220703125</v>
      </c>
      <c r="AQ205" s="9">
        <f>LOOKUP($AO205,Data!$A$6:$A$1806,Data!$C$6:$C$1806)</f>
        <v>3723.89306640625</v>
      </c>
      <c r="AR205" s="9">
        <f>LOOKUP($AO205,Data!$A$6:$A$1806,Data!$D$6:$D$1806)</f>
        <v>335</v>
      </c>
      <c r="AS205" s="9">
        <f>IF($AS$1="+",LOOKUP($AO205,Data!$A$6:$A$1806,Data!$E$6:$E$1806)*-1,LOOKUP($AO205,Data!$A$6:$A$1806,Data!$E$6:$E$1806))</f>
        <v>-260.53887939453125</v>
      </c>
      <c r="AT205" s="9">
        <f>LOOKUP($AO205,Data!$A$6:$A$1806,Data!$F$6:$F$1806)</f>
        <v>0</v>
      </c>
      <c r="AU205" s="9">
        <f>LOOKUP($AO205,Data!$A$6:$A$1806,Data!$G$6:$G$1806)</f>
        <v>195</v>
      </c>
      <c r="AV205" s="9">
        <f>LOOKUP($AO205,Data!$A$6:$A$1806,Data!$H$6:$H$1806)</f>
        <v>10</v>
      </c>
      <c r="AW205" s="9">
        <f>LOOKUP($AO205,Data!$A$6:$A$1806,Data!$I$6:$I$1806)</f>
        <v>0</v>
      </c>
      <c r="AX205" s="9">
        <f>LOOKUP($AO205,Data!$A$6:$A$1806,Data!$J$6:$J$1806)</f>
        <v>-103</v>
      </c>
      <c r="AY205" s="9">
        <f>LOOKUP($AO205,Data!$A$6:$A$1806,Data!$K$6:$K$1806)</f>
        <v>7628.7</v>
      </c>
      <c r="AZ205" s="16">
        <f t="shared" si="182"/>
        <v>23.9990234375</v>
      </c>
      <c r="BB205" s="5"/>
      <c r="BO205" s="77"/>
      <c r="BP205" s="5"/>
      <c r="BQ205" s="77"/>
      <c r="BR205" s="77"/>
      <c r="BS205" s="77"/>
      <c r="BT205" s="77"/>
      <c r="BU205" s="77"/>
      <c r="BV205" s="77"/>
      <c r="BW205" s="77"/>
      <c r="BX205" s="77"/>
      <c r="CA205" s="77"/>
    </row>
    <row r="206" spans="2:79">
      <c r="B206" s="5">
        <f t="shared" si="183"/>
        <v>40098.105266203464</v>
      </c>
      <c r="C206">
        <f>LOOKUP(B206,Data!$A$6:$A$1806,Data!B$6:B$1806)</f>
        <v>59.969001770019531</v>
      </c>
      <c r="D206" s="8">
        <f>LOOKUP(B206,Data!$A$6:$A$1806,Data!C$6:C$1806)</f>
        <v>3727.12109375</v>
      </c>
      <c r="H206" s="16">
        <f t="shared" si="181"/>
        <v>24.798583984375</v>
      </c>
      <c r="I206" s="8">
        <f t="shared" si="179"/>
        <v>24.741900285887809</v>
      </c>
      <c r="J206" s="8"/>
      <c r="K206" s="8"/>
      <c r="L206" s="8">
        <f t="shared" si="173"/>
        <v>0.59345668260887663</v>
      </c>
      <c r="M206" s="8">
        <f t="shared" si="174"/>
        <v>3773.3715429829417</v>
      </c>
      <c r="N206" s="8">
        <f>AVERAGE(D$79:D206)</f>
        <v>3766.4159679412842</v>
      </c>
      <c r="O206" s="8">
        <f>AVERAGE(M$79:M206)</f>
        <v>3776.4509040950816</v>
      </c>
      <c r="P206" s="8">
        <f t="shared" si="178"/>
        <v>3753.2317873755123</v>
      </c>
      <c r="Q206" s="8">
        <f>AVERAGE(P$79:P206)</f>
        <v>3715.844016371143</v>
      </c>
      <c r="R206">
        <f t="shared" si="176"/>
        <v>633</v>
      </c>
      <c r="S206" s="9"/>
      <c r="T206" s="8"/>
      <c r="U206" s="9"/>
      <c r="Y206">
        <v>0</v>
      </c>
      <c r="Z206">
        <f t="shared" si="180"/>
        <v>633</v>
      </c>
      <c r="AA206">
        <f t="shared" si="175"/>
        <v>-870.12481057130117</v>
      </c>
      <c r="AO206" s="5">
        <f t="shared" si="177"/>
        <v>40098.105266203464</v>
      </c>
      <c r="AP206" s="51">
        <f>LOOKUP($AO206,Data!$A$6:$A$1806,Data!$B$6:$B$1806)</f>
        <v>59.969001770019531</v>
      </c>
      <c r="AQ206" s="9">
        <f>LOOKUP($AO206,Data!$A$6:$A$1806,Data!$C$6:$C$1806)</f>
        <v>3727.12109375</v>
      </c>
      <c r="AR206" s="9">
        <f>LOOKUP($AO206,Data!$A$6:$A$1806,Data!$D$6:$D$1806)</f>
        <v>335</v>
      </c>
      <c r="AS206" s="9">
        <f>IF($AS$1="+",LOOKUP($AO206,Data!$A$6:$A$1806,Data!$E$6:$E$1806)*-1,LOOKUP($AO206,Data!$A$6:$A$1806,Data!$E$6:$E$1806))</f>
        <v>-260.53887939453125</v>
      </c>
      <c r="AT206" s="9">
        <f>LOOKUP($AO206,Data!$A$6:$A$1806,Data!$F$6:$F$1806)</f>
        <v>0</v>
      </c>
      <c r="AU206" s="9">
        <f>LOOKUP($AO206,Data!$A$6:$A$1806,Data!$G$6:$G$1806)</f>
        <v>195.5</v>
      </c>
      <c r="AV206" s="9">
        <f>LOOKUP($AO206,Data!$A$6:$A$1806,Data!$H$6:$H$1806)</f>
        <v>10</v>
      </c>
      <c r="AW206" s="9">
        <f>LOOKUP($AO206,Data!$A$6:$A$1806,Data!$I$6:$I$1806)</f>
        <v>0</v>
      </c>
      <c r="AX206" s="9">
        <f>LOOKUP($AO206,Data!$A$6:$A$1806,Data!$J$6:$J$1806)</f>
        <v>-103</v>
      </c>
      <c r="AY206" s="9">
        <f>LOOKUP($AO206,Data!$A$6:$A$1806,Data!$K$6:$K$1806)</f>
        <v>7629.03</v>
      </c>
      <c r="AZ206" s="16">
        <f t="shared" si="182"/>
        <v>24.798583984375</v>
      </c>
      <c r="BB206" s="5"/>
      <c r="BO206" s="77"/>
      <c r="BP206" s="5"/>
      <c r="BQ206" s="77"/>
      <c r="BR206" s="77"/>
      <c r="BS206" s="77"/>
      <c r="BT206" s="77"/>
      <c r="BU206" s="77"/>
      <c r="BV206" s="77"/>
      <c r="BW206" s="77"/>
      <c r="BX206" s="77"/>
      <c r="CA206" s="77"/>
    </row>
    <row r="207" spans="2:79">
      <c r="B207" s="5">
        <f t="shared" si="183"/>
        <v>40098.10528935161</v>
      </c>
      <c r="C207">
        <f>LOOKUP(B207,Data!$A$6:$A$1806,Data!B$6:B$1806)</f>
        <v>59.970001220703125</v>
      </c>
      <c r="D207" s="8">
        <f>LOOKUP(B207,Data!$A$6:$A$1806,Data!C$6:C$1806)</f>
        <v>3728.052978515625</v>
      </c>
      <c r="H207" s="16">
        <f t="shared" si="181"/>
        <v>23.9990234375</v>
      </c>
      <c r="I207" s="8">
        <f t="shared" si="179"/>
        <v>24.481893388952077</v>
      </c>
      <c r="J207" s="8"/>
      <c r="K207" s="8"/>
      <c r="L207" s="8">
        <f t="shared" si="173"/>
        <v>0.59345668260887663</v>
      </c>
      <c r="M207" s="8">
        <f t="shared" si="174"/>
        <v>3773.7049927686148</v>
      </c>
      <c r="N207" s="8">
        <f>AVERAGE(D$79:D207)</f>
        <v>3766.1185804263564</v>
      </c>
      <c r="O207" s="8">
        <f>AVERAGE(M$79:M207)</f>
        <v>3776.4296179607677</v>
      </c>
      <c r="P207" s="8">
        <f t="shared" si="178"/>
        <v>3753.8252440581214</v>
      </c>
      <c r="Q207" s="8">
        <f>AVERAGE(P$79:P207)</f>
        <v>3716.1407447124475</v>
      </c>
      <c r="R207">
        <f t="shared" si="176"/>
        <v>633</v>
      </c>
      <c r="S207" s="9"/>
      <c r="T207" s="8"/>
      <c r="U207" s="9"/>
      <c r="Y207">
        <v>0</v>
      </c>
      <c r="Z207">
        <f t="shared" si="180"/>
        <v>633</v>
      </c>
      <c r="AA207">
        <f t="shared" si="175"/>
        <v>-882.24553792168433</v>
      </c>
      <c r="AO207" s="5">
        <f t="shared" si="177"/>
        <v>40098.10528935161</v>
      </c>
      <c r="AP207" s="51">
        <f>LOOKUP($AO207,Data!$A$6:$A$1806,Data!$B$6:$B$1806)</f>
        <v>59.970001220703125</v>
      </c>
      <c r="AQ207" s="9">
        <f>LOOKUP($AO207,Data!$A$6:$A$1806,Data!$C$6:$C$1806)</f>
        <v>3728.052978515625</v>
      </c>
      <c r="AR207" s="9">
        <f>LOOKUP($AO207,Data!$A$6:$A$1806,Data!$D$6:$D$1806)</f>
        <v>335</v>
      </c>
      <c r="AS207" s="9">
        <f>IF($AS$1="+",LOOKUP($AO207,Data!$A$6:$A$1806,Data!$E$6:$E$1806)*-1,LOOKUP($AO207,Data!$A$6:$A$1806,Data!$E$6:$E$1806))</f>
        <v>-260.53887939453125</v>
      </c>
      <c r="AT207" s="9">
        <f>LOOKUP($AO207,Data!$A$6:$A$1806,Data!$F$6:$F$1806)</f>
        <v>0</v>
      </c>
      <c r="AU207" s="9">
        <f>LOOKUP($AO207,Data!$A$6:$A$1806,Data!$G$6:$G$1806)</f>
        <v>196</v>
      </c>
      <c r="AV207" s="9">
        <f>LOOKUP($AO207,Data!$A$6:$A$1806,Data!$H$6:$H$1806)</f>
        <v>10</v>
      </c>
      <c r="AW207" s="9">
        <f>LOOKUP($AO207,Data!$A$6:$A$1806,Data!$I$6:$I$1806)</f>
        <v>0</v>
      </c>
      <c r="AX207" s="9">
        <f>LOOKUP($AO207,Data!$A$6:$A$1806,Data!$J$6:$J$1806)</f>
        <v>-103</v>
      </c>
      <c r="AY207" s="9">
        <f>LOOKUP($AO207,Data!$A$6:$A$1806,Data!$K$6:$K$1806)</f>
        <v>7629.36</v>
      </c>
      <c r="AZ207" s="16">
        <f t="shared" si="182"/>
        <v>23.9990234375</v>
      </c>
      <c r="BB207" s="5"/>
      <c r="BO207" s="77"/>
      <c r="BP207" s="5"/>
      <c r="BQ207" s="77"/>
      <c r="BR207" s="77"/>
      <c r="BS207" s="77"/>
      <c r="BT207" s="77"/>
      <c r="BU207" s="77"/>
      <c r="BV207" s="77"/>
      <c r="BW207" s="77"/>
      <c r="BX207" s="77"/>
      <c r="CA207" s="77"/>
    </row>
    <row r="208" spans="2:79">
      <c r="B208" s="5">
        <f t="shared" si="183"/>
        <v>40098.105312499756</v>
      </c>
      <c r="C208">
        <f>LOOKUP(B208,Data!$A$6:$A$1806,Data!B$6:B$1806)</f>
        <v>59.970001220703125</v>
      </c>
      <c r="D208" s="8">
        <f>LOOKUP(B208,Data!$A$6:$A$1806,Data!C$6:C$1806)</f>
        <v>3728.052978515625</v>
      </c>
      <c r="H208" s="16">
        <f t="shared" si="181"/>
        <v>23.9990234375</v>
      </c>
      <c r="I208" s="8">
        <f t="shared" si="179"/>
        <v>24.312888905943851</v>
      </c>
      <c r="J208" s="8"/>
      <c r="K208" s="8"/>
      <c r="L208" s="8">
        <f t="shared" ref="L208:L271" si="184">IF(B208&gt;G$3,0,(K$21*0.000023148/K$22))</f>
        <v>0.59345668260887663</v>
      </c>
      <c r="M208" s="8">
        <f t="shared" ref="M208:M271" si="185">M207+L208+(I208-I207)</f>
        <v>3774.1294449682155</v>
      </c>
      <c r="N208" s="8">
        <f>AVERAGE(D$79:D208)</f>
        <v>3765.8257681039663</v>
      </c>
      <c r="O208" s="8">
        <f>AVERAGE(M$79:M208)</f>
        <v>3776.4119243223631</v>
      </c>
      <c r="P208" s="8">
        <f t="shared" si="178"/>
        <v>3754.4187007407304</v>
      </c>
      <c r="Q208" s="8">
        <f>AVERAGE(P$79:P208)</f>
        <v>3716.437473053752</v>
      </c>
      <c r="R208">
        <f t="shared" si="176"/>
        <v>633</v>
      </c>
      <c r="S208" s="9"/>
      <c r="T208" s="8"/>
      <c r="U208" s="9"/>
      <c r="Y208">
        <v>0</v>
      </c>
      <c r="Z208">
        <f t="shared" si="180"/>
        <v>633</v>
      </c>
      <c r="AA208">
        <f t="shared" ref="AA208:AA271" si="186">Z208/((C208-G$4)*10)</f>
        <v>-882.24553792168433</v>
      </c>
      <c r="AO208" s="5">
        <f t="shared" si="177"/>
        <v>40098.105312499756</v>
      </c>
      <c r="AP208" s="51">
        <f>LOOKUP($AO208,Data!$A$6:$A$1806,Data!$B$6:$B$1806)</f>
        <v>59.970001220703125</v>
      </c>
      <c r="AQ208" s="9">
        <f>LOOKUP($AO208,Data!$A$6:$A$1806,Data!$C$6:$C$1806)</f>
        <v>3728.052978515625</v>
      </c>
      <c r="AR208" s="9">
        <f>LOOKUP($AO208,Data!$A$6:$A$1806,Data!$D$6:$D$1806)</f>
        <v>335</v>
      </c>
      <c r="AS208" s="9">
        <f>IF($AS$1="+",LOOKUP($AO208,Data!$A$6:$A$1806,Data!$E$6:$E$1806)*-1,LOOKUP($AO208,Data!$A$6:$A$1806,Data!$E$6:$E$1806))</f>
        <v>-260.53887939453125</v>
      </c>
      <c r="AT208" s="9">
        <f>LOOKUP($AO208,Data!$A$6:$A$1806,Data!$F$6:$F$1806)</f>
        <v>0</v>
      </c>
      <c r="AU208" s="9">
        <f>LOOKUP($AO208,Data!$A$6:$A$1806,Data!$G$6:$G$1806)</f>
        <v>196</v>
      </c>
      <c r="AV208" s="9">
        <f>LOOKUP($AO208,Data!$A$6:$A$1806,Data!$H$6:$H$1806)</f>
        <v>10</v>
      </c>
      <c r="AW208" s="9">
        <f>LOOKUP($AO208,Data!$A$6:$A$1806,Data!$I$6:$I$1806)</f>
        <v>0</v>
      </c>
      <c r="AX208" s="9">
        <f>LOOKUP($AO208,Data!$A$6:$A$1806,Data!$J$6:$J$1806)</f>
        <v>-103</v>
      </c>
      <c r="AY208" s="9">
        <f>LOOKUP($AO208,Data!$A$6:$A$1806,Data!$K$6:$K$1806)</f>
        <v>7629.36</v>
      </c>
      <c r="AZ208" s="16">
        <f t="shared" si="182"/>
        <v>23.9990234375</v>
      </c>
      <c r="BB208" s="5"/>
      <c r="BO208" s="77"/>
      <c r="BP208" s="5"/>
      <c r="BQ208" s="77"/>
      <c r="BR208" s="77"/>
      <c r="BS208" s="77"/>
      <c r="BT208" s="77"/>
      <c r="BU208" s="77"/>
      <c r="BV208" s="77"/>
      <c r="BW208" s="77"/>
      <c r="BX208" s="77"/>
      <c r="CA208" s="77"/>
    </row>
    <row r="209" spans="2:79">
      <c r="B209" s="5">
        <f t="shared" si="183"/>
        <v>40098.105335647902</v>
      </c>
      <c r="C209">
        <f>LOOKUP(B209,Data!$A$6:$A$1806,Data!B$6:B$1806)</f>
        <v>59.971000671386719</v>
      </c>
      <c r="D209" s="8">
        <f>LOOKUP(B209,Data!$A$6:$A$1806,Data!C$6:C$1806)</f>
        <v>3732.530029296875</v>
      </c>
      <c r="H209" s="16">
        <f t="shared" si="181"/>
        <v>23.199462890625</v>
      </c>
      <c r="I209" s="8">
        <f t="shared" si="179"/>
        <v>23.923189800582254</v>
      </c>
      <c r="J209" s="8"/>
      <c r="K209" s="8"/>
      <c r="L209" s="8">
        <f t="shared" si="184"/>
        <v>0.59345668260887663</v>
      </c>
      <c r="M209" s="8">
        <f t="shared" si="185"/>
        <v>3774.3332025454629</v>
      </c>
      <c r="N209" s="8">
        <f>AVERAGE(D$79:D209)</f>
        <v>3765.5716021588742</v>
      </c>
      <c r="O209" s="8">
        <f>AVERAGE(M$79:M209)</f>
        <v>3776.396056217196</v>
      </c>
      <c r="P209" s="8">
        <f t="shared" si="178"/>
        <v>3755.0121574233394</v>
      </c>
      <c r="Q209" s="8">
        <f>AVERAGE(P$79:P209)</f>
        <v>3716.7342013950565</v>
      </c>
      <c r="R209">
        <f t="shared" ref="R209:R272" si="187">R$41</f>
        <v>633</v>
      </c>
      <c r="S209" s="9"/>
      <c r="T209" s="8"/>
      <c r="U209" s="9"/>
      <c r="Y209">
        <v>0</v>
      </c>
      <c r="Z209">
        <f t="shared" si="180"/>
        <v>633</v>
      </c>
      <c r="AA209">
        <f t="shared" si="186"/>
        <v>-894.70871593022946</v>
      </c>
      <c r="AO209" s="5">
        <f t="shared" ref="AO209:AO272" si="188">AO208+TIME(0,0,$B$1)</f>
        <v>40098.105335647902</v>
      </c>
      <c r="AP209" s="51">
        <f>LOOKUP($AO209,Data!$A$6:$A$1806,Data!$B$6:$B$1806)</f>
        <v>59.971000671386719</v>
      </c>
      <c r="AQ209" s="9">
        <f>LOOKUP($AO209,Data!$A$6:$A$1806,Data!$C$6:$C$1806)</f>
        <v>3732.530029296875</v>
      </c>
      <c r="AR209" s="9">
        <f>LOOKUP($AO209,Data!$A$6:$A$1806,Data!$D$6:$D$1806)</f>
        <v>335</v>
      </c>
      <c r="AS209" s="9">
        <f>IF($AS$1="+",LOOKUP($AO209,Data!$A$6:$A$1806,Data!$E$6:$E$1806)*-1,LOOKUP($AO209,Data!$A$6:$A$1806,Data!$E$6:$E$1806))</f>
        <v>-257.882080078125</v>
      </c>
      <c r="AT209" s="9">
        <f>LOOKUP($AO209,Data!$A$6:$A$1806,Data!$F$6:$F$1806)</f>
        <v>0</v>
      </c>
      <c r="AU209" s="9">
        <f>LOOKUP($AO209,Data!$A$6:$A$1806,Data!$G$6:$G$1806)</f>
        <v>196.5</v>
      </c>
      <c r="AV209" s="9">
        <f>LOOKUP($AO209,Data!$A$6:$A$1806,Data!$H$6:$H$1806)</f>
        <v>10</v>
      </c>
      <c r="AW209" s="9">
        <f>LOOKUP($AO209,Data!$A$6:$A$1806,Data!$I$6:$I$1806)</f>
        <v>0</v>
      </c>
      <c r="AX209" s="9">
        <f>LOOKUP($AO209,Data!$A$6:$A$1806,Data!$J$6:$J$1806)</f>
        <v>-103</v>
      </c>
      <c r="AY209" s="9">
        <f>LOOKUP($AO209,Data!$A$6:$A$1806,Data!$K$6:$K$1806)</f>
        <v>7629.69</v>
      </c>
      <c r="AZ209" s="16">
        <f t="shared" si="182"/>
        <v>23.199462890625</v>
      </c>
      <c r="BB209" s="5"/>
      <c r="BO209" s="77"/>
      <c r="BP209" s="5"/>
      <c r="BQ209" s="77"/>
      <c r="BR209" s="77"/>
      <c r="BS209" s="77"/>
      <c r="BT209" s="77"/>
      <c r="BU209" s="77"/>
      <c r="BV209" s="77"/>
      <c r="BW209" s="77"/>
      <c r="BX209" s="77"/>
      <c r="CA209" s="77"/>
    </row>
    <row r="210" spans="2:79">
      <c r="B210" s="5">
        <f t="shared" si="183"/>
        <v>40098.105358796049</v>
      </c>
      <c r="C210">
        <f>LOOKUP(B210,Data!$A$6:$A$1806,Data!B$6:B$1806)</f>
        <v>59.972999572753906</v>
      </c>
      <c r="D210" s="8">
        <f>LOOKUP(B210,Data!$A$6:$A$1806,Data!C$6:C$1806)</f>
        <v>3733.3271484375</v>
      </c>
      <c r="H210" s="16">
        <f t="shared" si="181"/>
        <v>21.600341796875</v>
      </c>
      <c r="I210" s="8">
        <f t="shared" si="179"/>
        <v>23.110192999284713</v>
      </c>
      <c r="J210" s="8"/>
      <c r="K210" s="8"/>
      <c r="L210" s="8">
        <f t="shared" si="184"/>
        <v>0.59345668260887663</v>
      </c>
      <c r="M210" s="8">
        <f t="shared" si="185"/>
        <v>3774.1136624267742</v>
      </c>
      <c r="N210" s="8">
        <f>AVERAGE(D$79:D210)</f>
        <v>3765.327325994318</v>
      </c>
      <c r="O210" s="8">
        <f>AVERAGE(M$79:M210)</f>
        <v>3776.3787653551476</v>
      </c>
      <c r="P210" s="8">
        <f t="shared" ref="P210:P273" si="189">P209+L210</f>
        <v>3755.6056141059485</v>
      </c>
      <c r="Q210" s="8">
        <f>AVERAGE(P$79:P210)</f>
        <v>3717.030929736361</v>
      </c>
      <c r="R210">
        <f t="shared" si="187"/>
        <v>633</v>
      </c>
      <c r="S210" s="9"/>
      <c r="T210" s="8"/>
      <c r="U210" s="9"/>
      <c r="Y210">
        <v>0</v>
      </c>
      <c r="Z210">
        <f t="shared" si="180"/>
        <v>633</v>
      </c>
      <c r="AA210">
        <f t="shared" si="186"/>
        <v>-920.7221639617145</v>
      </c>
      <c r="AO210" s="5">
        <f t="shared" si="188"/>
        <v>40098.105358796049</v>
      </c>
      <c r="AP210" s="51">
        <f>LOOKUP($AO210,Data!$A$6:$A$1806,Data!$B$6:$B$1806)</f>
        <v>59.972999572753906</v>
      </c>
      <c r="AQ210" s="9">
        <f>LOOKUP($AO210,Data!$A$6:$A$1806,Data!$C$6:$C$1806)</f>
        <v>3733.3271484375</v>
      </c>
      <c r="AR210" s="9">
        <f>LOOKUP($AO210,Data!$A$6:$A$1806,Data!$D$6:$D$1806)</f>
        <v>335</v>
      </c>
      <c r="AS210" s="9">
        <f>IF($AS$1="+",LOOKUP($AO210,Data!$A$6:$A$1806,Data!$E$6:$E$1806)*-1,LOOKUP($AO210,Data!$A$6:$A$1806,Data!$E$6:$E$1806))</f>
        <v>-257.882080078125</v>
      </c>
      <c r="AT210" s="9">
        <f>LOOKUP($AO210,Data!$A$6:$A$1806,Data!$F$6:$F$1806)</f>
        <v>0</v>
      </c>
      <c r="AU210" s="9">
        <f>LOOKUP($AO210,Data!$A$6:$A$1806,Data!$G$6:$G$1806)</f>
        <v>197</v>
      </c>
      <c r="AV210" s="9">
        <f>LOOKUP($AO210,Data!$A$6:$A$1806,Data!$H$6:$H$1806)</f>
        <v>10</v>
      </c>
      <c r="AW210" s="9">
        <f>LOOKUP($AO210,Data!$A$6:$A$1806,Data!$I$6:$I$1806)</f>
        <v>0</v>
      </c>
      <c r="AX210" s="9">
        <f>LOOKUP($AO210,Data!$A$6:$A$1806,Data!$J$6:$J$1806)</f>
        <v>-103</v>
      </c>
      <c r="AY210" s="9">
        <f>LOOKUP($AO210,Data!$A$6:$A$1806,Data!$K$6:$K$1806)</f>
        <v>7630.02</v>
      </c>
      <c r="AZ210" s="16">
        <f t="shared" si="182"/>
        <v>21.600341796875</v>
      </c>
      <c r="BB210" s="5"/>
      <c r="BO210" s="77"/>
      <c r="BP210" s="5"/>
      <c r="BQ210" s="77"/>
      <c r="BR210" s="77"/>
      <c r="BS210" s="77"/>
      <c r="BT210" s="77"/>
      <c r="BU210" s="77"/>
      <c r="BV210" s="77"/>
      <c r="BW210" s="77"/>
      <c r="BX210" s="77"/>
      <c r="CA210" s="77"/>
    </row>
    <row r="211" spans="2:79">
      <c r="B211" s="5">
        <f t="shared" si="183"/>
        <v>40098.105381944195</v>
      </c>
      <c r="C211">
        <f>LOOKUP(B211,Data!$A$6:$A$1806,Data!B$6:B$1806)</f>
        <v>59.972999572753906</v>
      </c>
      <c r="D211" s="8">
        <f>LOOKUP(B211,Data!$A$6:$A$1806,Data!C$6:C$1806)</f>
        <v>3733.3271484375</v>
      </c>
      <c r="H211" s="16">
        <f t="shared" si="181"/>
        <v>21.600341796875</v>
      </c>
      <c r="I211" s="8">
        <f t="shared" si="179"/>
        <v>22.581745078441312</v>
      </c>
      <c r="J211" s="8"/>
      <c r="K211" s="8"/>
      <c r="L211" s="8">
        <f t="shared" si="184"/>
        <v>0.59345668260887663</v>
      </c>
      <c r="M211" s="8">
        <f t="shared" si="185"/>
        <v>3774.1786711885397</v>
      </c>
      <c r="N211" s="8">
        <f>AVERAGE(D$79:D211)</f>
        <v>3765.0867231555453</v>
      </c>
      <c r="O211" s="8">
        <f>AVERAGE(M$79:M211)</f>
        <v>3776.3622232937441</v>
      </c>
      <c r="P211" s="8">
        <f t="shared" si="189"/>
        <v>3756.1990707885575</v>
      </c>
      <c r="Q211" s="8">
        <f>AVERAGE(P$79:P211)</f>
        <v>3717.3276580776655</v>
      </c>
      <c r="R211">
        <f t="shared" si="187"/>
        <v>633</v>
      </c>
      <c r="S211" s="9"/>
      <c r="T211" s="8"/>
      <c r="U211" s="9"/>
      <c r="Y211">
        <v>0</v>
      </c>
      <c r="Z211">
        <f t="shared" si="180"/>
        <v>633</v>
      </c>
      <c r="AA211">
        <f t="shared" si="186"/>
        <v>-920.7221639617145</v>
      </c>
      <c r="AO211" s="5">
        <f t="shared" si="188"/>
        <v>40098.105381944195</v>
      </c>
      <c r="AP211" s="51">
        <f>LOOKUP($AO211,Data!$A$6:$A$1806,Data!$B$6:$B$1806)</f>
        <v>59.972999572753906</v>
      </c>
      <c r="AQ211" s="9">
        <f>LOOKUP($AO211,Data!$A$6:$A$1806,Data!$C$6:$C$1806)</f>
        <v>3733.3271484375</v>
      </c>
      <c r="AR211" s="9">
        <f>LOOKUP($AO211,Data!$A$6:$A$1806,Data!$D$6:$D$1806)</f>
        <v>335</v>
      </c>
      <c r="AS211" s="9">
        <f>IF($AS$1="+",LOOKUP($AO211,Data!$A$6:$A$1806,Data!$E$6:$E$1806)*-1,LOOKUP($AO211,Data!$A$6:$A$1806,Data!$E$6:$E$1806))</f>
        <v>-257.882080078125</v>
      </c>
      <c r="AT211" s="9">
        <f>LOOKUP($AO211,Data!$A$6:$A$1806,Data!$F$6:$F$1806)</f>
        <v>0</v>
      </c>
      <c r="AU211" s="9">
        <f>LOOKUP($AO211,Data!$A$6:$A$1806,Data!$G$6:$G$1806)</f>
        <v>197</v>
      </c>
      <c r="AV211" s="9">
        <f>LOOKUP($AO211,Data!$A$6:$A$1806,Data!$H$6:$H$1806)</f>
        <v>10</v>
      </c>
      <c r="AW211" s="9">
        <f>LOOKUP($AO211,Data!$A$6:$A$1806,Data!$I$6:$I$1806)</f>
        <v>0</v>
      </c>
      <c r="AX211" s="9">
        <f>LOOKUP($AO211,Data!$A$6:$A$1806,Data!$J$6:$J$1806)</f>
        <v>-103</v>
      </c>
      <c r="AY211" s="9">
        <f>LOOKUP($AO211,Data!$A$6:$A$1806,Data!$K$6:$K$1806)</f>
        <v>7630.02</v>
      </c>
      <c r="AZ211" s="16">
        <f t="shared" si="182"/>
        <v>21.600341796875</v>
      </c>
      <c r="BB211" s="5"/>
      <c r="BO211" s="77"/>
      <c r="BP211" s="5"/>
      <c r="BQ211" s="77"/>
      <c r="BR211" s="77"/>
      <c r="BS211" s="77"/>
      <c r="BT211" s="77"/>
      <c r="BU211" s="77"/>
      <c r="BV211" s="77"/>
      <c r="BW211" s="77"/>
      <c r="BX211" s="77"/>
      <c r="CA211" s="77"/>
    </row>
    <row r="212" spans="2:79">
      <c r="B212" s="5">
        <f t="shared" si="183"/>
        <v>40098.105405092341</v>
      </c>
      <c r="C212">
        <f>LOOKUP(B212,Data!$A$6:$A$1806,Data!B$6:B$1806)</f>
        <v>59.976001739501953</v>
      </c>
      <c r="D212" s="8">
        <f>LOOKUP(B212,Data!$A$6:$A$1806,Data!C$6:C$1806)</f>
        <v>3736.907470703125</v>
      </c>
      <c r="H212" s="16">
        <f t="shared" si="181"/>
        <v>19.1986083984375</v>
      </c>
      <c r="I212" s="8">
        <f t="shared" si="179"/>
        <v>21.39764724043998</v>
      </c>
      <c r="J212" s="8"/>
      <c r="K212" s="8"/>
      <c r="L212" s="8">
        <f t="shared" si="184"/>
        <v>0.59345668260887663</v>
      </c>
      <c r="M212" s="8">
        <f t="shared" si="185"/>
        <v>3773.5880300331473</v>
      </c>
      <c r="N212" s="8">
        <f>AVERAGE(D$79:D212)</f>
        <v>3764.8764302267955</v>
      </c>
      <c r="O212" s="8">
        <f>AVERAGE(M$79:M212)</f>
        <v>3776.3415203589639</v>
      </c>
      <c r="P212" s="8">
        <f t="shared" si="189"/>
        <v>3756.7925274711665</v>
      </c>
      <c r="Q212" s="8">
        <f>AVERAGE(P$79:P212)</f>
        <v>3717.6243864189701</v>
      </c>
      <c r="R212">
        <f t="shared" si="187"/>
        <v>633</v>
      </c>
      <c r="S212" s="9"/>
      <c r="T212" s="8"/>
      <c r="U212" s="9"/>
      <c r="Y212">
        <v>0</v>
      </c>
      <c r="Z212">
        <f t="shared" si="180"/>
        <v>633</v>
      </c>
      <c r="AA212">
        <f t="shared" si="186"/>
        <v>-962.76378405036121</v>
      </c>
      <c r="AO212" s="5">
        <f t="shared" si="188"/>
        <v>40098.105405092341</v>
      </c>
      <c r="AP212" s="51">
        <f>LOOKUP($AO212,Data!$A$6:$A$1806,Data!$B$6:$B$1806)</f>
        <v>59.976001739501953</v>
      </c>
      <c r="AQ212" s="9">
        <f>LOOKUP($AO212,Data!$A$6:$A$1806,Data!$C$6:$C$1806)</f>
        <v>3736.907470703125</v>
      </c>
      <c r="AR212" s="9">
        <f>LOOKUP($AO212,Data!$A$6:$A$1806,Data!$D$6:$D$1806)</f>
        <v>335</v>
      </c>
      <c r="AS212" s="9">
        <f>IF($AS$1="+",LOOKUP($AO212,Data!$A$6:$A$1806,Data!$E$6:$E$1806)*-1,LOOKUP($AO212,Data!$A$6:$A$1806,Data!$E$6:$E$1806))</f>
        <v>-257.882080078125</v>
      </c>
      <c r="AT212" s="9">
        <f>LOOKUP($AO212,Data!$A$6:$A$1806,Data!$F$6:$F$1806)</f>
        <v>0</v>
      </c>
      <c r="AU212" s="9">
        <f>LOOKUP($AO212,Data!$A$6:$A$1806,Data!$G$6:$G$1806)</f>
        <v>197.5</v>
      </c>
      <c r="AV212" s="9">
        <f>LOOKUP($AO212,Data!$A$6:$A$1806,Data!$H$6:$H$1806)</f>
        <v>10</v>
      </c>
      <c r="AW212" s="9">
        <f>LOOKUP($AO212,Data!$A$6:$A$1806,Data!$I$6:$I$1806)</f>
        <v>0</v>
      </c>
      <c r="AX212" s="9">
        <f>LOOKUP($AO212,Data!$A$6:$A$1806,Data!$J$6:$J$1806)</f>
        <v>-103</v>
      </c>
      <c r="AY212" s="9">
        <f>LOOKUP($AO212,Data!$A$6:$A$1806,Data!$K$6:$K$1806)</f>
        <v>7630.35</v>
      </c>
      <c r="AZ212" s="16">
        <f t="shared" si="182"/>
        <v>19.1986083984375</v>
      </c>
      <c r="BB212" s="5"/>
      <c r="BO212" s="77"/>
      <c r="BP212" s="5"/>
      <c r="BQ212" s="77"/>
      <c r="BR212" s="77"/>
      <c r="BS212" s="77"/>
      <c r="BT212" s="77"/>
      <c r="BU212" s="77"/>
      <c r="BV212" s="77"/>
      <c r="BW212" s="77"/>
      <c r="BX212" s="77"/>
      <c r="CA212" s="77"/>
    </row>
    <row r="213" spans="2:79">
      <c r="B213" s="5">
        <f t="shared" si="183"/>
        <v>40098.105428240488</v>
      </c>
      <c r="C213">
        <f>LOOKUP(B213,Data!$A$6:$A$1806,Data!B$6:B$1806)</f>
        <v>59.978000640869141</v>
      </c>
      <c r="D213" s="8">
        <f>LOOKUP(B213,Data!$A$6:$A$1806,Data!C$6:C$1806)</f>
        <v>3736.82177734375</v>
      </c>
      <c r="H213" s="16">
        <f t="shared" si="181"/>
        <v>17.5994873046875</v>
      </c>
      <c r="I213" s="8">
        <f t="shared" si="179"/>
        <v>20.068291262926614</v>
      </c>
      <c r="J213" s="8"/>
      <c r="K213" s="8"/>
      <c r="L213" s="8">
        <f t="shared" si="184"/>
        <v>0.59345668260887663</v>
      </c>
      <c r="M213" s="8">
        <f t="shared" si="185"/>
        <v>3772.852130738243</v>
      </c>
      <c r="N213" s="8">
        <f>AVERAGE(D$79:D213)</f>
        <v>3764.6686179832177</v>
      </c>
      <c r="O213" s="8">
        <f>AVERAGE(M$79:M213)</f>
        <v>3776.31567302844</v>
      </c>
      <c r="P213" s="8">
        <f t="shared" si="189"/>
        <v>3757.3859841537756</v>
      </c>
      <c r="Q213" s="8">
        <f>AVERAGE(P$79:P213)</f>
        <v>3717.9211147602746</v>
      </c>
      <c r="R213">
        <f t="shared" si="187"/>
        <v>633</v>
      </c>
      <c r="S213" s="9"/>
      <c r="T213" s="8"/>
      <c r="U213" s="9"/>
      <c r="Y213">
        <v>0</v>
      </c>
      <c r="Z213">
        <f t="shared" si="180"/>
        <v>633</v>
      </c>
      <c r="AA213">
        <f t="shared" si="186"/>
        <v>-992.95187146575711</v>
      </c>
      <c r="AO213" s="5">
        <f t="shared" si="188"/>
        <v>40098.105428240488</v>
      </c>
      <c r="AP213" s="51">
        <f>LOOKUP($AO213,Data!$A$6:$A$1806,Data!$B$6:$B$1806)</f>
        <v>59.978000640869141</v>
      </c>
      <c r="AQ213" s="9">
        <f>LOOKUP($AO213,Data!$A$6:$A$1806,Data!$C$6:$C$1806)</f>
        <v>3736.82177734375</v>
      </c>
      <c r="AR213" s="9">
        <f>LOOKUP($AO213,Data!$A$6:$A$1806,Data!$D$6:$D$1806)</f>
        <v>335</v>
      </c>
      <c r="AS213" s="9">
        <f>IF($AS$1="+",LOOKUP($AO213,Data!$A$6:$A$1806,Data!$E$6:$E$1806)*-1,LOOKUP($AO213,Data!$A$6:$A$1806,Data!$E$6:$E$1806))</f>
        <v>-257.882080078125</v>
      </c>
      <c r="AT213" s="9">
        <f>LOOKUP($AO213,Data!$A$6:$A$1806,Data!$F$6:$F$1806)</f>
        <v>0</v>
      </c>
      <c r="AU213" s="9">
        <f>LOOKUP($AO213,Data!$A$6:$A$1806,Data!$G$6:$G$1806)</f>
        <v>198</v>
      </c>
      <c r="AV213" s="9">
        <f>LOOKUP($AO213,Data!$A$6:$A$1806,Data!$H$6:$H$1806)</f>
        <v>10</v>
      </c>
      <c r="AW213" s="9">
        <f>LOOKUP($AO213,Data!$A$6:$A$1806,Data!$I$6:$I$1806)</f>
        <v>0</v>
      </c>
      <c r="AX213" s="9">
        <f>LOOKUP($AO213,Data!$A$6:$A$1806,Data!$J$6:$J$1806)</f>
        <v>-103</v>
      </c>
      <c r="AY213" s="9">
        <f>LOOKUP($AO213,Data!$A$6:$A$1806,Data!$K$6:$K$1806)</f>
        <v>7630.68</v>
      </c>
      <c r="AZ213" s="16">
        <f t="shared" si="182"/>
        <v>17.5994873046875</v>
      </c>
      <c r="BB213" s="5"/>
      <c r="BO213" s="77"/>
      <c r="BP213" s="5"/>
      <c r="BQ213" s="77"/>
      <c r="BR213" s="77"/>
      <c r="BS213" s="77"/>
      <c r="BT213" s="77"/>
      <c r="BU213" s="77"/>
      <c r="BV213" s="77"/>
      <c r="BW213" s="77"/>
      <c r="BX213" s="77"/>
      <c r="CA213" s="77"/>
    </row>
    <row r="214" spans="2:79">
      <c r="B214" s="5">
        <f t="shared" si="183"/>
        <v>40098.105451388634</v>
      </c>
      <c r="C214">
        <f>LOOKUP(B214,Data!$A$6:$A$1806,Data!B$6:B$1806)</f>
        <v>59.978000640869141</v>
      </c>
      <c r="D214" s="8">
        <f>LOOKUP(B214,Data!$A$6:$A$1806,Data!C$6:C$1806)</f>
        <v>3736.82177734375</v>
      </c>
      <c r="H214" s="16">
        <f t="shared" si="181"/>
        <v>17.5994873046875</v>
      </c>
      <c r="I214" s="8">
        <f t="shared" si="179"/>
        <v>19.204209877542922</v>
      </c>
      <c r="J214" s="8"/>
      <c r="K214" s="8"/>
      <c r="L214" s="8">
        <f t="shared" si="184"/>
        <v>0.59345668260887663</v>
      </c>
      <c r="M214" s="8">
        <f t="shared" si="185"/>
        <v>3772.5815060354685</v>
      </c>
      <c r="N214" s="8">
        <f>AVERAGE(D$79:D214)</f>
        <v>3764.4638618020449</v>
      </c>
      <c r="O214" s="8">
        <f>AVERAGE(M$79:M214)</f>
        <v>3776.2882159181977</v>
      </c>
      <c r="P214" s="8">
        <f t="shared" si="189"/>
        <v>3757.9794408363846</v>
      </c>
      <c r="Q214" s="8">
        <f>AVERAGE(P$79:P214)</f>
        <v>3718.2178431015795</v>
      </c>
      <c r="R214">
        <f t="shared" si="187"/>
        <v>633</v>
      </c>
      <c r="S214" s="9"/>
      <c r="T214" s="8"/>
      <c r="U214" s="9"/>
      <c r="Y214">
        <v>0</v>
      </c>
      <c r="Z214">
        <f t="shared" si="180"/>
        <v>633</v>
      </c>
      <c r="AA214">
        <f t="shared" si="186"/>
        <v>-992.95187146575711</v>
      </c>
      <c r="AO214" s="5">
        <f t="shared" si="188"/>
        <v>40098.105451388634</v>
      </c>
      <c r="AP214" s="51">
        <f>LOOKUP($AO214,Data!$A$6:$A$1806,Data!$B$6:$B$1806)</f>
        <v>59.978000640869141</v>
      </c>
      <c r="AQ214" s="9">
        <f>LOOKUP($AO214,Data!$A$6:$A$1806,Data!$C$6:$C$1806)</f>
        <v>3736.82177734375</v>
      </c>
      <c r="AR214" s="9">
        <f>LOOKUP($AO214,Data!$A$6:$A$1806,Data!$D$6:$D$1806)</f>
        <v>335</v>
      </c>
      <c r="AS214" s="9">
        <f>IF($AS$1="+",LOOKUP($AO214,Data!$A$6:$A$1806,Data!$E$6:$E$1806)*-1,LOOKUP($AO214,Data!$A$6:$A$1806,Data!$E$6:$E$1806))</f>
        <v>-257.882080078125</v>
      </c>
      <c r="AT214" s="9">
        <f>LOOKUP($AO214,Data!$A$6:$A$1806,Data!$F$6:$F$1806)</f>
        <v>0</v>
      </c>
      <c r="AU214" s="9">
        <f>LOOKUP($AO214,Data!$A$6:$A$1806,Data!$G$6:$G$1806)</f>
        <v>198</v>
      </c>
      <c r="AV214" s="9">
        <f>LOOKUP($AO214,Data!$A$6:$A$1806,Data!$H$6:$H$1806)</f>
        <v>10</v>
      </c>
      <c r="AW214" s="9">
        <f>LOOKUP($AO214,Data!$A$6:$A$1806,Data!$I$6:$I$1806)</f>
        <v>0</v>
      </c>
      <c r="AX214" s="9">
        <f>LOOKUP($AO214,Data!$A$6:$A$1806,Data!$J$6:$J$1806)</f>
        <v>-103</v>
      </c>
      <c r="AY214" s="9">
        <f>LOOKUP($AO214,Data!$A$6:$A$1806,Data!$K$6:$K$1806)</f>
        <v>7630.68</v>
      </c>
      <c r="AZ214" s="16">
        <f t="shared" si="182"/>
        <v>17.5994873046875</v>
      </c>
      <c r="BB214" s="5"/>
      <c r="BO214" s="77"/>
      <c r="BP214" s="5"/>
      <c r="BQ214" s="77"/>
      <c r="BR214" s="77"/>
      <c r="BS214" s="77"/>
      <c r="BT214" s="77"/>
      <c r="BU214" s="77"/>
      <c r="BV214" s="77"/>
      <c r="BW214" s="77"/>
      <c r="BX214" s="77"/>
      <c r="CA214" s="77"/>
    </row>
    <row r="215" spans="2:79">
      <c r="B215" s="5">
        <f t="shared" si="183"/>
        <v>40098.10547453678</v>
      </c>
      <c r="C215">
        <f>LOOKUP(B215,Data!$A$6:$A$1806,Data!B$6:B$1806)</f>
        <v>59.976001739501953</v>
      </c>
      <c r="D215" s="8">
        <f>LOOKUP(B215,Data!$A$6:$A$1806,Data!C$6:C$1806)</f>
        <v>3739.94384765625</v>
      </c>
      <c r="H215" s="16">
        <f t="shared" si="181"/>
        <v>19.1986083984375</v>
      </c>
      <c r="I215" s="8">
        <f t="shared" si="179"/>
        <v>19.202249359856026</v>
      </c>
      <c r="J215" s="8"/>
      <c r="K215" s="8"/>
      <c r="L215" s="8">
        <f t="shared" si="184"/>
        <v>0.59345668260887663</v>
      </c>
      <c r="M215" s="8">
        <f t="shared" si="185"/>
        <v>3773.1730022003908</v>
      </c>
      <c r="N215" s="8">
        <f>AVERAGE(D$79:D215)</f>
        <v>3764.2848835966015</v>
      </c>
      <c r="O215" s="8">
        <f>AVERAGE(M$79:M215)</f>
        <v>3776.2654771319362</v>
      </c>
      <c r="P215" s="8">
        <f t="shared" si="189"/>
        <v>3758.5728975189936</v>
      </c>
      <c r="Q215" s="8">
        <f>AVERAGE(P$79:P215)</f>
        <v>3718.5145714428836</v>
      </c>
      <c r="R215">
        <f t="shared" si="187"/>
        <v>633</v>
      </c>
      <c r="S215" s="9"/>
      <c r="T215" s="8"/>
      <c r="U215" s="9"/>
      <c r="Y215">
        <v>0</v>
      </c>
      <c r="Z215">
        <f t="shared" si="180"/>
        <v>633</v>
      </c>
      <c r="AA215">
        <f t="shared" si="186"/>
        <v>-962.76378405036121</v>
      </c>
      <c r="AO215" s="5">
        <f t="shared" si="188"/>
        <v>40098.10547453678</v>
      </c>
      <c r="AP215" s="51">
        <f>LOOKUP($AO215,Data!$A$6:$A$1806,Data!$B$6:$B$1806)</f>
        <v>59.976001739501953</v>
      </c>
      <c r="AQ215" s="9">
        <f>LOOKUP($AO215,Data!$A$6:$A$1806,Data!$C$6:$C$1806)</f>
        <v>3739.94384765625</v>
      </c>
      <c r="AR215" s="9">
        <f>LOOKUP($AO215,Data!$A$6:$A$1806,Data!$D$6:$D$1806)</f>
        <v>335</v>
      </c>
      <c r="AS215" s="9">
        <f>IF($AS$1="+",LOOKUP($AO215,Data!$A$6:$A$1806,Data!$E$6:$E$1806)*-1,LOOKUP($AO215,Data!$A$6:$A$1806,Data!$E$6:$E$1806))</f>
        <v>-257.882080078125</v>
      </c>
      <c r="AT215" s="9">
        <f>LOOKUP($AO215,Data!$A$6:$A$1806,Data!$F$6:$F$1806)</f>
        <v>0</v>
      </c>
      <c r="AU215" s="9">
        <f>LOOKUP($AO215,Data!$A$6:$A$1806,Data!$G$6:$G$1806)</f>
        <v>198.5</v>
      </c>
      <c r="AV215" s="9">
        <f>LOOKUP($AO215,Data!$A$6:$A$1806,Data!$H$6:$H$1806)</f>
        <v>10</v>
      </c>
      <c r="AW215" s="9">
        <f>LOOKUP($AO215,Data!$A$6:$A$1806,Data!$I$6:$I$1806)</f>
        <v>0</v>
      </c>
      <c r="AX215" s="9">
        <f>LOOKUP($AO215,Data!$A$6:$A$1806,Data!$J$6:$J$1806)</f>
        <v>-103</v>
      </c>
      <c r="AY215" s="9">
        <f>LOOKUP($AO215,Data!$A$6:$A$1806,Data!$K$6:$K$1806)</f>
        <v>7631.01</v>
      </c>
      <c r="AZ215" s="16">
        <f t="shared" si="182"/>
        <v>19.1986083984375</v>
      </c>
      <c r="BB215" s="5"/>
      <c r="BO215" s="77"/>
      <c r="BP215" s="5"/>
      <c r="BQ215" s="77"/>
      <c r="BR215" s="77"/>
      <c r="BS215" s="77"/>
      <c r="BT215" s="77"/>
      <c r="BU215" s="77"/>
      <c r="BV215" s="77"/>
      <c r="BW215" s="77"/>
      <c r="BX215" s="77"/>
      <c r="CA215" s="77"/>
    </row>
    <row r="216" spans="2:79">
      <c r="B216" s="5">
        <f t="shared" si="183"/>
        <v>40098.105497684926</v>
      </c>
      <c r="C216">
        <f>LOOKUP(B216,Data!$A$6:$A$1806,Data!B$6:B$1806)</f>
        <v>59.976001739501953</v>
      </c>
      <c r="D216" s="8">
        <f>LOOKUP(B216,Data!$A$6:$A$1806,Data!C$6:C$1806)</f>
        <v>3740.876953125</v>
      </c>
      <c r="H216" s="16">
        <f t="shared" si="181"/>
        <v>19.1986083984375</v>
      </c>
      <c r="I216" s="8">
        <f t="shared" si="179"/>
        <v>19.20097502335954</v>
      </c>
      <c r="J216" s="8"/>
      <c r="K216" s="8"/>
      <c r="L216" s="8">
        <f t="shared" si="184"/>
        <v>0.59345668260887663</v>
      </c>
      <c r="M216" s="8">
        <f t="shared" si="185"/>
        <v>3773.7651845465034</v>
      </c>
      <c r="N216" s="8">
        <f>AVERAGE(D$79:D216)</f>
        <v>3764.1152609120245</v>
      </c>
      <c r="O216" s="8">
        <f>AVERAGE(M$79:M216)</f>
        <v>3776.2473590697232</v>
      </c>
      <c r="P216" s="8">
        <f t="shared" si="189"/>
        <v>3759.1663542016026</v>
      </c>
      <c r="Q216" s="8">
        <f>AVERAGE(P$79:P216)</f>
        <v>3718.8112997841886</v>
      </c>
      <c r="R216">
        <f t="shared" si="187"/>
        <v>633</v>
      </c>
      <c r="S216" s="9"/>
      <c r="T216" s="8"/>
      <c r="U216" s="9"/>
      <c r="Y216">
        <v>0</v>
      </c>
      <c r="Z216">
        <f t="shared" si="180"/>
        <v>633</v>
      </c>
      <c r="AA216">
        <f t="shared" si="186"/>
        <v>-962.76378405036121</v>
      </c>
      <c r="AO216" s="5">
        <f t="shared" si="188"/>
        <v>40098.105497684926</v>
      </c>
      <c r="AP216" s="51">
        <f>LOOKUP($AO216,Data!$A$6:$A$1806,Data!$B$6:$B$1806)</f>
        <v>59.976001739501953</v>
      </c>
      <c r="AQ216" s="9">
        <f>LOOKUP($AO216,Data!$A$6:$A$1806,Data!$C$6:$C$1806)</f>
        <v>3740.876953125</v>
      </c>
      <c r="AR216" s="9">
        <f>LOOKUP($AO216,Data!$A$6:$A$1806,Data!$D$6:$D$1806)</f>
        <v>335</v>
      </c>
      <c r="AS216" s="9">
        <f>IF($AS$1="+",LOOKUP($AO216,Data!$A$6:$A$1806,Data!$E$6:$E$1806)*-1,LOOKUP($AO216,Data!$A$6:$A$1806,Data!$E$6:$E$1806))</f>
        <v>-258.58865356445313</v>
      </c>
      <c r="AT216" s="9">
        <f>LOOKUP($AO216,Data!$A$6:$A$1806,Data!$F$6:$F$1806)</f>
        <v>0</v>
      </c>
      <c r="AU216" s="9">
        <f>LOOKUP($AO216,Data!$A$6:$A$1806,Data!$G$6:$G$1806)</f>
        <v>199</v>
      </c>
      <c r="AV216" s="9">
        <f>LOOKUP($AO216,Data!$A$6:$A$1806,Data!$H$6:$H$1806)</f>
        <v>10</v>
      </c>
      <c r="AW216" s="9">
        <f>LOOKUP($AO216,Data!$A$6:$A$1806,Data!$I$6:$I$1806)</f>
        <v>0</v>
      </c>
      <c r="AX216" s="9">
        <f>LOOKUP($AO216,Data!$A$6:$A$1806,Data!$J$6:$J$1806)</f>
        <v>-103</v>
      </c>
      <c r="AY216" s="9">
        <f>LOOKUP($AO216,Data!$A$6:$A$1806,Data!$K$6:$K$1806)</f>
        <v>7631.34</v>
      </c>
      <c r="AZ216" s="16">
        <f t="shared" si="182"/>
        <v>19.1986083984375</v>
      </c>
      <c r="BB216" s="5"/>
      <c r="BO216" s="77"/>
      <c r="BP216" s="5"/>
      <c r="BQ216" s="77"/>
      <c r="BR216" s="77"/>
      <c r="BS216" s="77"/>
      <c r="BT216" s="77"/>
      <c r="BU216" s="77"/>
      <c r="BV216" s="77"/>
      <c r="BW216" s="77"/>
      <c r="BX216" s="77"/>
      <c r="CA216" s="77"/>
    </row>
    <row r="217" spans="2:79">
      <c r="B217" s="5">
        <f t="shared" si="183"/>
        <v>40098.105520833073</v>
      </c>
      <c r="C217">
        <f>LOOKUP(B217,Data!$A$6:$A$1806,Data!B$6:B$1806)</f>
        <v>59.976001739501953</v>
      </c>
      <c r="D217" s="8">
        <f>LOOKUP(B217,Data!$A$6:$A$1806,Data!C$6:C$1806)</f>
        <v>3740.876953125</v>
      </c>
      <c r="H217" s="16">
        <f t="shared" si="181"/>
        <v>19.1986083984375</v>
      </c>
      <c r="I217" s="8">
        <f t="shared" si="179"/>
        <v>19.200146704636825</v>
      </c>
      <c r="J217" s="8"/>
      <c r="K217" s="8"/>
      <c r="L217" s="8">
        <f t="shared" si="184"/>
        <v>0.59345668260887663</v>
      </c>
      <c r="M217" s="8">
        <f t="shared" si="185"/>
        <v>3774.3578129103898</v>
      </c>
      <c r="N217" s="8">
        <f>AVERAGE(D$79:D217)</f>
        <v>3763.948078841614</v>
      </c>
      <c r="O217" s="8">
        <f>AVERAGE(M$79:M217)</f>
        <v>3776.2337652124615</v>
      </c>
      <c r="P217" s="8">
        <f t="shared" si="189"/>
        <v>3759.7598108842117</v>
      </c>
      <c r="Q217" s="8">
        <f>AVERAGE(P$79:P217)</f>
        <v>3719.1080281254926</v>
      </c>
      <c r="R217">
        <f t="shared" si="187"/>
        <v>633</v>
      </c>
      <c r="S217" s="9"/>
      <c r="T217" s="8"/>
      <c r="U217" s="9"/>
      <c r="Y217">
        <v>0</v>
      </c>
      <c r="Z217">
        <f t="shared" si="180"/>
        <v>633</v>
      </c>
      <c r="AA217">
        <f t="shared" si="186"/>
        <v>-962.76378405036121</v>
      </c>
      <c r="AO217" s="5">
        <f t="shared" si="188"/>
        <v>40098.105520833073</v>
      </c>
      <c r="AP217" s="51">
        <f>LOOKUP($AO217,Data!$A$6:$A$1806,Data!$B$6:$B$1806)</f>
        <v>59.976001739501953</v>
      </c>
      <c r="AQ217" s="9">
        <f>LOOKUP($AO217,Data!$A$6:$A$1806,Data!$C$6:$C$1806)</f>
        <v>3740.876953125</v>
      </c>
      <c r="AR217" s="9">
        <f>LOOKUP($AO217,Data!$A$6:$A$1806,Data!$D$6:$D$1806)</f>
        <v>335</v>
      </c>
      <c r="AS217" s="9">
        <f>IF($AS$1="+",LOOKUP($AO217,Data!$A$6:$A$1806,Data!$E$6:$E$1806)*-1,LOOKUP($AO217,Data!$A$6:$A$1806,Data!$E$6:$E$1806))</f>
        <v>-258.58865356445313</v>
      </c>
      <c r="AT217" s="9">
        <f>LOOKUP($AO217,Data!$A$6:$A$1806,Data!$F$6:$F$1806)</f>
        <v>0</v>
      </c>
      <c r="AU217" s="9">
        <f>LOOKUP($AO217,Data!$A$6:$A$1806,Data!$G$6:$G$1806)</f>
        <v>199</v>
      </c>
      <c r="AV217" s="9">
        <f>LOOKUP($AO217,Data!$A$6:$A$1806,Data!$H$6:$H$1806)</f>
        <v>10</v>
      </c>
      <c r="AW217" s="9">
        <f>LOOKUP($AO217,Data!$A$6:$A$1806,Data!$I$6:$I$1806)</f>
        <v>0</v>
      </c>
      <c r="AX217" s="9">
        <f>LOOKUP($AO217,Data!$A$6:$A$1806,Data!$J$6:$J$1806)</f>
        <v>-103</v>
      </c>
      <c r="AY217" s="9">
        <f>LOOKUP($AO217,Data!$A$6:$A$1806,Data!$K$6:$K$1806)</f>
        <v>7631.34</v>
      </c>
      <c r="AZ217" s="16">
        <f t="shared" si="182"/>
        <v>19.1986083984375</v>
      </c>
      <c r="BB217" s="5"/>
      <c r="BO217" s="77"/>
      <c r="BP217" s="5"/>
      <c r="BQ217" s="77"/>
      <c r="BR217" s="77"/>
      <c r="BS217" s="77"/>
      <c r="BT217" s="77"/>
      <c r="BU217" s="77"/>
      <c r="BV217" s="77"/>
      <c r="BW217" s="77"/>
      <c r="BX217" s="77"/>
      <c r="CA217" s="77"/>
    </row>
    <row r="218" spans="2:79">
      <c r="B218" s="5">
        <f t="shared" si="183"/>
        <v>40098.105543981219</v>
      </c>
      <c r="C218">
        <f>LOOKUP(B218,Data!$A$6:$A$1806,Data!B$6:B$1806)</f>
        <v>59.978000640869141</v>
      </c>
      <c r="D218" s="8">
        <f>LOOKUP(B218,Data!$A$6:$A$1806,Data!C$6:C$1806)</f>
        <v>3745.233642578125</v>
      </c>
      <c r="H218" s="16">
        <f t="shared" si="181"/>
        <v>17.5994873046875</v>
      </c>
      <c r="I218" s="8">
        <f t="shared" si="179"/>
        <v>18.639915914654562</v>
      </c>
      <c r="J218" s="8"/>
      <c r="K218" s="8"/>
      <c r="L218" s="8">
        <f t="shared" si="184"/>
        <v>0.59345668260887663</v>
      </c>
      <c r="M218" s="8">
        <f t="shared" si="185"/>
        <v>3774.3910388030167</v>
      </c>
      <c r="N218" s="8">
        <f>AVERAGE(D$79:D218)</f>
        <v>3763.8144042968752</v>
      </c>
      <c r="O218" s="8">
        <f>AVERAGE(M$79:M218)</f>
        <v>3776.2206028809655</v>
      </c>
      <c r="P218" s="8">
        <f t="shared" si="189"/>
        <v>3760.3532675668207</v>
      </c>
      <c r="Q218" s="8">
        <f>AVERAGE(P$79:P218)</f>
        <v>3719.4047564667972</v>
      </c>
      <c r="R218">
        <f t="shared" si="187"/>
        <v>633</v>
      </c>
      <c r="S218" s="9"/>
      <c r="T218" s="8"/>
      <c r="U218" s="9"/>
      <c r="Y218">
        <v>0</v>
      </c>
      <c r="Z218">
        <f t="shared" si="180"/>
        <v>633</v>
      </c>
      <c r="AA218">
        <f t="shared" si="186"/>
        <v>-992.95187146575711</v>
      </c>
      <c r="AO218" s="5">
        <f t="shared" si="188"/>
        <v>40098.105543981219</v>
      </c>
      <c r="AP218" s="51">
        <f>LOOKUP($AO218,Data!$A$6:$A$1806,Data!$B$6:$B$1806)</f>
        <v>59.978000640869141</v>
      </c>
      <c r="AQ218" s="9">
        <f>LOOKUP($AO218,Data!$A$6:$A$1806,Data!$C$6:$C$1806)</f>
        <v>3745.233642578125</v>
      </c>
      <c r="AR218" s="9">
        <f>LOOKUP($AO218,Data!$A$6:$A$1806,Data!$D$6:$D$1806)</f>
        <v>335</v>
      </c>
      <c r="AS218" s="9">
        <f>IF($AS$1="+",LOOKUP($AO218,Data!$A$6:$A$1806,Data!$E$6:$E$1806)*-1,LOOKUP($AO218,Data!$A$6:$A$1806,Data!$E$6:$E$1806))</f>
        <v>-258.58865356445313</v>
      </c>
      <c r="AT218" s="9">
        <f>LOOKUP($AO218,Data!$A$6:$A$1806,Data!$F$6:$F$1806)</f>
        <v>0</v>
      </c>
      <c r="AU218" s="9">
        <f>LOOKUP($AO218,Data!$A$6:$A$1806,Data!$G$6:$G$1806)</f>
        <v>199.5</v>
      </c>
      <c r="AV218" s="9">
        <f>LOOKUP($AO218,Data!$A$6:$A$1806,Data!$H$6:$H$1806)</f>
        <v>10</v>
      </c>
      <c r="AW218" s="9">
        <f>LOOKUP($AO218,Data!$A$6:$A$1806,Data!$I$6:$I$1806)</f>
        <v>0</v>
      </c>
      <c r="AX218" s="9">
        <f>LOOKUP($AO218,Data!$A$6:$A$1806,Data!$J$6:$J$1806)</f>
        <v>-103</v>
      </c>
      <c r="AY218" s="9">
        <f>LOOKUP($AO218,Data!$A$6:$A$1806,Data!$K$6:$K$1806)</f>
        <v>7631.67</v>
      </c>
      <c r="AZ218" s="16">
        <f t="shared" si="182"/>
        <v>17.5994873046875</v>
      </c>
      <c r="BB218" s="5"/>
      <c r="BO218" s="77"/>
      <c r="BP218" s="5"/>
      <c r="BQ218" s="77"/>
      <c r="BR218" s="77"/>
      <c r="BS218" s="77"/>
      <c r="BT218" s="77"/>
      <c r="BU218" s="77"/>
      <c r="BV218" s="77"/>
      <c r="BW218" s="77"/>
      <c r="BX218" s="77"/>
      <c r="CA218" s="77"/>
    </row>
    <row r="219" spans="2:79">
      <c r="B219" s="5">
        <f t="shared" si="183"/>
        <v>40098.105567129365</v>
      </c>
      <c r="C219">
        <f>LOOKUP(B219,Data!$A$6:$A$1806,Data!B$6:B$1806)</f>
        <v>59.979999542236328</v>
      </c>
      <c r="D219" s="8">
        <f>LOOKUP(B219,Data!$A$6:$A$1806,Data!C$6:C$1806)</f>
        <v>3746.60791015625</v>
      </c>
      <c r="H219" s="16">
        <f t="shared" si="181"/>
        <v>16.0003662109375</v>
      </c>
      <c r="I219" s="8">
        <f t="shared" si="179"/>
        <v>17.716073518353589</v>
      </c>
      <c r="J219" s="8"/>
      <c r="K219" s="8"/>
      <c r="L219" s="8">
        <f t="shared" si="184"/>
        <v>0.59345668260887663</v>
      </c>
      <c r="M219" s="8">
        <f t="shared" si="185"/>
        <v>3774.0606530893247</v>
      </c>
      <c r="N219" s="8">
        <f>AVERAGE(D$79:D219)</f>
        <v>3763.6923724235371</v>
      </c>
      <c r="O219" s="8">
        <f>AVERAGE(M$79:M219)</f>
        <v>3776.205284088117</v>
      </c>
      <c r="P219" s="8">
        <f t="shared" si="189"/>
        <v>3760.9467242494297</v>
      </c>
      <c r="Q219" s="8">
        <f>AVERAGE(P$79:P219)</f>
        <v>3719.7014848081021</v>
      </c>
      <c r="R219">
        <f t="shared" si="187"/>
        <v>633</v>
      </c>
      <c r="S219" s="9"/>
      <c r="T219" s="8"/>
      <c r="U219" s="9"/>
      <c r="Y219">
        <v>0</v>
      </c>
      <c r="Z219">
        <f t="shared" si="180"/>
        <v>633</v>
      </c>
      <c r="AA219">
        <f t="shared" si="186"/>
        <v>-1025.0943752895753</v>
      </c>
      <c r="AO219" s="5">
        <f t="shared" si="188"/>
        <v>40098.105567129365</v>
      </c>
      <c r="AP219" s="51">
        <f>LOOKUP($AO219,Data!$A$6:$A$1806,Data!$B$6:$B$1806)</f>
        <v>59.979999542236328</v>
      </c>
      <c r="AQ219" s="9">
        <f>LOOKUP($AO219,Data!$A$6:$A$1806,Data!$C$6:$C$1806)</f>
        <v>3746.60791015625</v>
      </c>
      <c r="AR219" s="9">
        <f>LOOKUP($AO219,Data!$A$6:$A$1806,Data!$D$6:$D$1806)</f>
        <v>335</v>
      </c>
      <c r="AS219" s="9">
        <f>IF($AS$1="+",LOOKUP($AO219,Data!$A$6:$A$1806,Data!$E$6:$E$1806)*-1,LOOKUP($AO219,Data!$A$6:$A$1806,Data!$E$6:$E$1806))</f>
        <v>-258.58865356445313</v>
      </c>
      <c r="AT219" s="9">
        <f>LOOKUP($AO219,Data!$A$6:$A$1806,Data!$F$6:$F$1806)</f>
        <v>0</v>
      </c>
      <c r="AU219" s="9">
        <f>LOOKUP($AO219,Data!$A$6:$A$1806,Data!$G$6:$G$1806)</f>
        <v>200</v>
      </c>
      <c r="AV219" s="9">
        <f>LOOKUP($AO219,Data!$A$6:$A$1806,Data!$H$6:$H$1806)</f>
        <v>10</v>
      </c>
      <c r="AW219" s="9">
        <f>LOOKUP($AO219,Data!$A$6:$A$1806,Data!$I$6:$I$1806)</f>
        <v>0</v>
      </c>
      <c r="AX219" s="9">
        <f>LOOKUP($AO219,Data!$A$6:$A$1806,Data!$J$6:$J$1806)</f>
        <v>-103</v>
      </c>
      <c r="AY219" s="9">
        <f>LOOKUP($AO219,Data!$A$6:$A$1806,Data!$K$6:$K$1806)</f>
        <v>7632</v>
      </c>
      <c r="AZ219" s="16">
        <f t="shared" si="182"/>
        <v>16.0003662109375</v>
      </c>
      <c r="BB219" s="5"/>
      <c r="BO219" s="77"/>
      <c r="BP219" s="5"/>
      <c r="BQ219" s="77"/>
      <c r="BR219" s="77"/>
      <c r="BS219" s="77"/>
      <c r="BT219" s="77"/>
      <c r="BU219" s="77"/>
      <c r="BV219" s="77"/>
      <c r="BW219" s="77"/>
      <c r="BX219" s="77"/>
      <c r="CA219" s="77"/>
    </row>
    <row r="220" spans="2:79">
      <c r="B220" s="5">
        <f t="shared" si="183"/>
        <v>40098.105590277512</v>
      </c>
      <c r="C220">
        <f>LOOKUP(B220,Data!$A$6:$A$1806,Data!B$6:B$1806)</f>
        <v>59.979999542236328</v>
      </c>
      <c r="D220" s="8">
        <f>LOOKUP(B220,Data!$A$6:$A$1806,Data!C$6:C$1806)</f>
        <v>3746.60791015625</v>
      </c>
      <c r="H220" s="16">
        <f t="shared" si="181"/>
        <v>16.0003662109375</v>
      </c>
      <c r="I220" s="8">
        <f t="shared" si="179"/>
        <v>17.115575960757958</v>
      </c>
      <c r="J220" s="8"/>
      <c r="K220" s="8"/>
      <c r="L220" s="8">
        <f t="shared" si="184"/>
        <v>0.59345668260887663</v>
      </c>
      <c r="M220" s="8">
        <f t="shared" si="185"/>
        <v>3774.053612214338</v>
      </c>
      <c r="N220" s="8">
        <f>AVERAGE(D$79:D220)</f>
        <v>3763.5720593089791</v>
      </c>
      <c r="O220" s="8">
        <f>AVERAGE(M$79:M220)</f>
        <v>3776.1901314692868</v>
      </c>
      <c r="P220" s="8">
        <f t="shared" si="189"/>
        <v>3761.5401809320388</v>
      </c>
      <c r="Q220" s="8">
        <f>AVERAGE(P$79:P220)</f>
        <v>3719.9982131494066</v>
      </c>
      <c r="R220">
        <f t="shared" si="187"/>
        <v>633</v>
      </c>
      <c r="S220" s="9"/>
      <c r="T220" s="8"/>
      <c r="U220" s="9"/>
      <c r="Y220">
        <v>0</v>
      </c>
      <c r="Z220">
        <f t="shared" si="180"/>
        <v>633</v>
      </c>
      <c r="AA220">
        <f t="shared" si="186"/>
        <v>-1025.0943752895753</v>
      </c>
      <c r="AO220" s="5">
        <f t="shared" si="188"/>
        <v>40098.105590277512</v>
      </c>
      <c r="AP220" s="51">
        <f>LOOKUP($AO220,Data!$A$6:$A$1806,Data!$B$6:$B$1806)</f>
        <v>59.979999542236328</v>
      </c>
      <c r="AQ220" s="9">
        <f>LOOKUP($AO220,Data!$A$6:$A$1806,Data!$C$6:$C$1806)</f>
        <v>3746.60791015625</v>
      </c>
      <c r="AR220" s="9">
        <f>LOOKUP($AO220,Data!$A$6:$A$1806,Data!$D$6:$D$1806)</f>
        <v>335</v>
      </c>
      <c r="AS220" s="9">
        <f>IF($AS$1="+",LOOKUP($AO220,Data!$A$6:$A$1806,Data!$E$6:$E$1806)*-1,LOOKUP($AO220,Data!$A$6:$A$1806,Data!$E$6:$E$1806))</f>
        <v>-258.58865356445313</v>
      </c>
      <c r="AT220" s="9">
        <f>LOOKUP($AO220,Data!$A$6:$A$1806,Data!$F$6:$F$1806)</f>
        <v>0</v>
      </c>
      <c r="AU220" s="9">
        <f>LOOKUP($AO220,Data!$A$6:$A$1806,Data!$G$6:$G$1806)</f>
        <v>200</v>
      </c>
      <c r="AV220" s="9">
        <f>LOOKUP($AO220,Data!$A$6:$A$1806,Data!$H$6:$H$1806)</f>
        <v>10</v>
      </c>
      <c r="AW220" s="9">
        <f>LOOKUP($AO220,Data!$A$6:$A$1806,Data!$I$6:$I$1806)</f>
        <v>0</v>
      </c>
      <c r="AX220" s="9">
        <f>LOOKUP($AO220,Data!$A$6:$A$1806,Data!$J$6:$J$1806)</f>
        <v>-103</v>
      </c>
      <c r="AY220" s="9">
        <f>LOOKUP($AO220,Data!$A$6:$A$1806,Data!$K$6:$K$1806)</f>
        <v>7632</v>
      </c>
      <c r="AZ220" s="16">
        <f t="shared" si="182"/>
        <v>16.0003662109375</v>
      </c>
      <c r="BB220" s="5"/>
      <c r="BO220" s="77"/>
      <c r="BP220" s="5"/>
      <c r="BQ220" s="77"/>
      <c r="BR220" s="77"/>
      <c r="BS220" s="77"/>
      <c r="BT220" s="77"/>
      <c r="BU220" s="77"/>
      <c r="BV220" s="77"/>
      <c r="BW220" s="77"/>
      <c r="BX220" s="77"/>
      <c r="CA220" s="77"/>
    </row>
    <row r="221" spans="2:79">
      <c r="B221" s="5">
        <f t="shared" si="183"/>
        <v>40098.105613425658</v>
      </c>
      <c r="C221">
        <f>LOOKUP(B221,Data!$A$6:$A$1806,Data!B$6:B$1806)</f>
        <v>59.981998443603516</v>
      </c>
      <c r="D221" s="8">
        <f>LOOKUP(B221,Data!$A$6:$A$1806,Data!C$6:C$1806)</f>
        <v>3750.71630859375</v>
      </c>
      <c r="H221" s="16">
        <f t="shared" si="181"/>
        <v>14.4012451171875</v>
      </c>
      <c r="I221" s="8">
        <f t="shared" si="179"/>
        <v>16.165560165508296</v>
      </c>
      <c r="J221" s="8"/>
      <c r="K221" s="8"/>
      <c r="L221" s="8">
        <f t="shared" si="184"/>
        <v>0.59345668260887663</v>
      </c>
      <c r="M221" s="8">
        <f t="shared" si="185"/>
        <v>3773.6970531016973</v>
      </c>
      <c r="N221" s="8">
        <f>AVERAGE(D$79:D221)</f>
        <v>3763.4821589543271</v>
      </c>
      <c r="O221" s="8">
        <f>AVERAGE(M$79:M221)</f>
        <v>3776.1726973548284</v>
      </c>
      <c r="P221" s="8">
        <f t="shared" si="189"/>
        <v>3762.1336376146478</v>
      </c>
      <c r="Q221" s="8">
        <f>AVERAGE(P$79:P221)</f>
        <v>3720.2949414907112</v>
      </c>
      <c r="R221">
        <f t="shared" si="187"/>
        <v>633</v>
      </c>
      <c r="S221" s="9"/>
      <c r="T221" s="8"/>
      <c r="U221" s="9"/>
      <c r="Y221">
        <v>0</v>
      </c>
      <c r="Z221">
        <f t="shared" si="180"/>
        <v>633</v>
      </c>
      <c r="AA221">
        <f t="shared" si="186"/>
        <v>-1059.3874421425608</v>
      </c>
      <c r="AO221" s="5">
        <f t="shared" si="188"/>
        <v>40098.105613425658</v>
      </c>
      <c r="AP221" s="51">
        <f>LOOKUP($AO221,Data!$A$6:$A$1806,Data!$B$6:$B$1806)</f>
        <v>59.981998443603516</v>
      </c>
      <c r="AQ221" s="9">
        <f>LOOKUP($AO221,Data!$A$6:$A$1806,Data!$C$6:$C$1806)</f>
        <v>3750.71630859375</v>
      </c>
      <c r="AR221" s="9">
        <f>LOOKUP($AO221,Data!$A$6:$A$1806,Data!$D$6:$D$1806)</f>
        <v>335</v>
      </c>
      <c r="AS221" s="9">
        <f>IF($AS$1="+",LOOKUP($AO221,Data!$A$6:$A$1806,Data!$E$6:$E$1806)*-1,LOOKUP($AO221,Data!$A$6:$A$1806,Data!$E$6:$E$1806))</f>
        <v>-258.58865356445313</v>
      </c>
      <c r="AT221" s="9">
        <f>LOOKUP($AO221,Data!$A$6:$A$1806,Data!$F$6:$F$1806)</f>
        <v>0</v>
      </c>
      <c r="AU221" s="9">
        <f>LOOKUP($AO221,Data!$A$6:$A$1806,Data!$G$6:$G$1806)</f>
        <v>200.5</v>
      </c>
      <c r="AV221" s="9">
        <f>LOOKUP($AO221,Data!$A$6:$A$1806,Data!$H$6:$H$1806)</f>
        <v>10</v>
      </c>
      <c r="AW221" s="9">
        <f>LOOKUP($AO221,Data!$A$6:$A$1806,Data!$I$6:$I$1806)</f>
        <v>0</v>
      </c>
      <c r="AX221" s="9">
        <f>LOOKUP($AO221,Data!$A$6:$A$1806,Data!$J$6:$J$1806)</f>
        <v>-103</v>
      </c>
      <c r="AY221" s="9">
        <f>LOOKUP($AO221,Data!$A$6:$A$1806,Data!$K$6:$K$1806)</f>
        <v>7632.33</v>
      </c>
      <c r="AZ221" s="16">
        <f t="shared" si="182"/>
        <v>14.4012451171875</v>
      </c>
      <c r="BB221" s="5"/>
      <c r="BO221" s="77"/>
      <c r="BP221" s="5"/>
      <c r="BQ221" s="77"/>
      <c r="BR221" s="77"/>
      <c r="BS221" s="77"/>
      <c r="BT221" s="77"/>
      <c r="BU221" s="77"/>
      <c r="BV221" s="77"/>
      <c r="BW221" s="77"/>
      <c r="BX221" s="77"/>
      <c r="CA221" s="77"/>
    </row>
    <row r="222" spans="2:79">
      <c r="B222" s="5">
        <f t="shared" si="183"/>
        <v>40098.105636573804</v>
      </c>
      <c r="C222">
        <f>LOOKUP(B222,Data!$A$6:$A$1806,Data!B$6:B$1806)</f>
        <v>59.979999542236328</v>
      </c>
      <c r="D222" s="8">
        <f>LOOKUP(B222,Data!$A$6:$A$1806,Data!C$6:C$1806)</f>
        <v>3751.5576171875</v>
      </c>
      <c r="H222" s="16">
        <f t="shared" si="181"/>
        <v>16.0003662109375</v>
      </c>
      <c r="I222" s="8">
        <f t="shared" si="179"/>
        <v>16.10774228140852</v>
      </c>
      <c r="J222" s="8"/>
      <c r="K222" s="8"/>
      <c r="L222" s="8">
        <f t="shared" si="184"/>
        <v>0.59345668260887663</v>
      </c>
      <c r="M222" s="8">
        <f t="shared" si="185"/>
        <v>3774.2326919002066</v>
      </c>
      <c r="N222" s="8">
        <f>AVERAGE(D$79:D222)</f>
        <v>3763.3993496365019</v>
      </c>
      <c r="O222" s="8">
        <f>AVERAGE(M$79:M222)</f>
        <v>3776.1592250947269</v>
      </c>
      <c r="P222" s="8">
        <f t="shared" si="189"/>
        <v>3762.7270942972568</v>
      </c>
      <c r="Q222" s="8">
        <f>AVERAGE(P$79:P222)</f>
        <v>3720.5916698320161</v>
      </c>
      <c r="R222">
        <f t="shared" si="187"/>
        <v>633</v>
      </c>
      <c r="S222" s="9"/>
      <c r="T222" s="8"/>
      <c r="U222" s="9"/>
      <c r="Y222">
        <v>0</v>
      </c>
      <c r="Z222">
        <f t="shared" si="180"/>
        <v>633</v>
      </c>
      <c r="AA222">
        <f t="shared" si="186"/>
        <v>-1025.0943752895753</v>
      </c>
      <c r="AO222" s="5">
        <f t="shared" si="188"/>
        <v>40098.105636573804</v>
      </c>
      <c r="AP222" s="51">
        <f>LOOKUP($AO222,Data!$A$6:$A$1806,Data!$B$6:$B$1806)</f>
        <v>59.979999542236328</v>
      </c>
      <c r="AQ222" s="9">
        <f>LOOKUP($AO222,Data!$A$6:$A$1806,Data!$C$6:$C$1806)</f>
        <v>3751.5576171875</v>
      </c>
      <c r="AR222" s="9">
        <f>LOOKUP($AO222,Data!$A$6:$A$1806,Data!$D$6:$D$1806)</f>
        <v>335</v>
      </c>
      <c r="AS222" s="9">
        <f>IF($AS$1="+",LOOKUP($AO222,Data!$A$6:$A$1806,Data!$E$6:$E$1806)*-1,LOOKUP($AO222,Data!$A$6:$A$1806,Data!$E$6:$E$1806))</f>
        <v>-258.58865356445313</v>
      </c>
      <c r="AT222" s="9">
        <f>LOOKUP($AO222,Data!$A$6:$A$1806,Data!$F$6:$F$1806)</f>
        <v>0</v>
      </c>
      <c r="AU222" s="9">
        <f>LOOKUP($AO222,Data!$A$6:$A$1806,Data!$G$6:$G$1806)</f>
        <v>201</v>
      </c>
      <c r="AV222" s="9">
        <f>LOOKUP($AO222,Data!$A$6:$A$1806,Data!$H$6:$H$1806)</f>
        <v>10</v>
      </c>
      <c r="AW222" s="9">
        <f>LOOKUP($AO222,Data!$A$6:$A$1806,Data!$I$6:$I$1806)</f>
        <v>0</v>
      </c>
      <c r="AX222" s="9">
        <f>LOOKUP($AO222,Data!$A$6:$A$1806,Data!$J$6:$J$1806)</f>
        <v>-103</v>
      </c>
      <c r="AY222" s="9">
        <f>LOOKUP($AO222,Data!$A$6:$A$1806,Data!$K$6:$K$1806)</f>
        <v>7632.66</v>
      </c>
      <c r="AZ222" s="16">
        <f t="shared" si="182"/>
        <v>16.0003662109375</v>
      </c>
      <c r="BB222" s="5"/>
      <c r="BO222" s="77"/>
      <c r="BP222" s="5"/>
      <c r="BQ222" s="77"/>
      <c r="BR222" s="77"/>
      <c r="BS222" s="77"/>
      <c r="BT222" s="77"/>
      <c r="BU222" s="77"/>
      <c r="BV222" s="77"/>
      <c r="BW222" s="77"/>
      <c r="BX222" s="77"/>
      <c r="CA222" s="77"/>
    </row>
    <row r="223" spans="2:79">
      <c r="B223" s="5">
        <f t="shared" si="183"/>
        <v>40098.10565972195</v>
      </c>
      <c r="C223">
        <f>LOOKUP(B223,Data!$A$6:$A$1806,Data!B$6:B$1806)</f>
        <v>59.979999542236328</v>
      </c>
      <c r="D223" s="8">
        <f>LOOKUP(B223,Data!$A$6:$A$1806,Data!C$6:C$1806)</f>
        <v>3751.5576171875</v>
      </c>
      <c r="H223" s="16">
        <f t="shared" si="181"/>
        <v>16.0003662109375</v>
      </c>
      <c r="I223" s="8">
        <f t="shared" si="179"/>
        <v>16.070160656743663</v>
      </c>
      <c r="J223" s="8"/>
      <c r="K223" s="8"/>
      <c r="L223" s="8">
        <f t="shared" si="184"/>
        <v>0.59345668260887663</v>
      </c>
      <c r="M223" s="8">
        <f t="shared" si="185"/>
        <v>3774.788566958151</v>
      </c>
      <c r="N223" s="8">
        <f>AVERAGE(D$79:D223)</f>
        <v>3763.3176825161636</v>
      </c>
      <c r="O223" s="8">
        <f>AVERAGE(M$79:M223)</f>
        <v>3776.1497722799922</v>
      </c>
      <c r="P223" s="8">
        <f t="shared" si="189"/>
        <v>3763.3205509798659</v>
      </c>
      <c r="Q223" s="8">
        <f>AVERAGE(P$79:P223)</f>
        <v>3720.8883981733202</v>
      </c>
      <c r="R223">
        <f t="shared" si="187"/>
        <v>633</v>
      </c>
      <c r="S223" s="9"/>
      <c r="T223" s="8"/>
      <c r="U223" s="9"/>
      <c r="Y223">
        <v>0</v>
      </c>
      <c r="Z223">
        <f t="shared" si="180"/>
        <v>633</v>
      </c>
      <c r="AA223">
        <f t="shared" si="186"/>
        <v>-1025.0943752895753</v>
      </c>
      <c r="AO223" s="5">
        <f t="shared" si="188"/>
        <v>40098.10565972195</v>
      </c>
      <c r="AP223" s="51">
        <f>LOOKUP($AO223,Data!$A$6:$A$1806,Data!$B$6:$B$1806)</f>
        <v>59.979999542236328</v>
      </c>
      <c r="AQ223" s="9">
        <f>LOOKUP($AO223,Data!$A$6:$A$1806,Data!$C$6:$C$1806)</f>
        <v>3751.5576171875</v>
      </c>
      <c r="AR223" s="9">
        <f>LOOKUP($AO223,Data!$A$6:$A$1806,Data!$D$6:$D$1806)</f>
        <v>335</v>
      </c>
      <c r="AS223" s="9">
        <f>IF($AS$1="+",LOOKUP($AO223,Data!$A$6:$A$1806,Data!$E$6:$E$1806)*-1,LOOKUP($AO223,Data!$A$6:$A$1806,Data!$E$6:$E$1806))</f>
        <v>-258.58865356445313</v>
      </c>
      <c r="AT223" s="9">
        <f>LOOKUP($AO223,Data!$A$6:$A$1806,Data!$F$6:$F$1806)</f>
        <v>0</v>
      </c>
      <c r="AU223" s="9">
        <f>LOOKUP($AO223,Data!$A$6:$A$1806,Data!$G$6:$G$1806)</f>
        <v>201</v>
      </c>
      <c r="AV223" s="9">
        <f>LOOKUP($AO223,Data!$A$6:$A$1806,Data!$H$6:$H$1806)</f>
        <v>10</v>
      </c>
      <c r="AW223" s="9">
        <f>LOOKUP($AO223,Data!$A$6:$A$1806,Data!$I$6:$I$1806)</f>
        <v>0</v>
      </c>
      <c r="AX223" s="9">
        <f>LOOKUP($AO223,Data!$A$6:$A$1806,Data!$J$6:$J$1806)</f>
        <v>-103</v>
      </c>
      <c r="AY223" s="9">
        <f>LOOKUP($AO223,Data!$A$6:$A$1806,Data!$K$6:$K$1806)</f>
        <v>7632.66</v>
      </c>
      <c r="AZ223" s="16">
        <f t="shared" si="182"/>
        <v>16.0003662109375</v>
      </c>
      <c r="BB223" s="5"/>
      <c r="BO223" s="77"/>
      <c r="BP223" s="5"/>
      <c r="BQ223" s="77"/>
      <c r="BR223" s="77"/>
      <c r="BS223" s="77"/>
      <c r="BT223" s="77"/>
      <c r="BU223" s="77"/>
      <c r="BV223" s="77"/>
      <c r="BW223" s="77"/>
      <c r="BX223" s="77"/>
      <c r="CA223" s="77"/>
    </row>
    <row r="224" spans="2:79">
      <c r="B224" s="5">
        <f t="shared" si="183"/>
        <v>40098.105682870097</v>
      </c>
      <c r="C224">
        <f>LOOKUP(B224,Data!$A$6:$A$1806,Data!B$6:B$1806)</f>
        <v>59.979000091552734</v>
      </c>
      <c r="D224" s="8">
        <f>LOOKUP(B224,Data!$A$6:$A$1806,Data!C$6:C$1806)</f>
        <v>3755.5986328125</v>
      </c>
      <c r="H224" s="16">
        <f t="shared" si="181"/>
        <v>16.7999267578125</v>
      </c>
      <c r="I224" s="8">
        <f t="shared" si="179"/>
        <v>16.325578792117756</v>
      </c>
      <c r="J224" s="8"/>
      <c r="K224" s="8"/>
      <c r="L224" s="8">
        <f t="shared" si="184"/>
        <v>0.59345668260887663</v>
      </c>
      <c r="M224" s="8">
        <f t="shared" si="185"/>
        <v>3775.637441776134</v>
      </c>
      <c r="N224" s="8">
        <f>AVERAGE(D$79:D224)</f>
        <v>3763.2648123127142</v>
      </c>
      <c r="O224" s="8">
        <f>AVERAGE(M$79:M224)</f>
        <v>3776.1462631669519</v>
      </c>
      <c r="P224" s="8">
        <f t="shared" si="189"/>
        <v>3763.9140076624749</v>
      </c>
      <c r="Q224" s="8">
        <f>AVERAGE(P$79:P224)</f>
        <v>3721.1851265146242</v>
      </c>
      <c r="R224">
        <f t="shared" si="187"/>
        <v>633</v>
      </c>
      <c r="S224" s="9"/>
      <c r="T224" s="8"/>
      <c r="U224" s="9"/>
      <c r="Y224">
        <v>0</v>
      </c>
      <c r="Z224">
        <f t="shared" si="180"/>
        <v>633</v>
      </c>
      <c r="AA224">
        <f t="shared" si="186"/>
        <v>-1008.7671479376273</v>
      </c>
      <c r="AO224" s="5">
        <f t="shared" si="188"/>
        <v>40098.105682870097</v>
      </c>
      <c r="AP224" s="51">
        <f>LOOKUP($AO224,Data!$A$6:$A$1806,Data!$B$6:$B$1806)</f>
        <v>59.979000091552734</v>
      </c>
      <c r="AQ224" s="9">
        <f>LOOKUP($AO224,Data!$A$6:$A$1806,Data!$C$6:$C$1806)</f>
        <v>3755.5986328125</v>
      </c>
      <c r="AR224" s="9">
        <f>LOOKUP($AO224,Data!$A$6:$A$1806,Data!$D$6:$D$1806)</f>
        <v>335</v>
      </c>
      <c r="AS224" s="9">
        <f>IF($AS$1="+",LOOKUP($AO224,Data!$A$6:$A$1806,Data!$E$6:$E$1806)*-1,LOOKUP($AO224,Data!$A$6:$A$1806,Data!$E$6:$E$1806))</f>
        <v>-261.90615844726562</v>
      </c>
      <c r="AT224" s="9">
        <f>LOOKUP($AO224,Data!$A$6:$A$1806,Data!$F$6:$F$1806)</f>
        <v>0</v>
      </c>
      <c r="AU224" s="9">
        <f>LOOKUP($AO224,Data!$A$6:$A$1806,Data!$G$6:$G$1806)</f>
        <v>201.5</v>
      </c>
      <c r="AV224" s="9">
        <f>LOOKUP($AO224,Data!$A$6:$A$1806,Data!$H$6:$H$1806)</f>
        <v>10</v>
      </c>
      <c r="AW224" s="9">
        <f>LOOKUP($AO224,Data!$A$6:$A$1806,Data!$I$6:$I$1806)</f>
        <v>0</v>
      </c>
      <c r="AX224" s="9">
        <f>LOOKUP($AO224,Data!$A$6:$A$1806,Data!$J$6:$J$1806)</f>
        <v>-103</v>
      </c>
      <c r="AY224" s="9">
        <f>LOOKUP($AO224,Data!$A$6:$A$1806,Data!$K$6:$K$1806)</f>
        <v>7632.99</v>
      </c>
      <c r="AZ224" s="16">
        <f t="shared" si="182"/>
        <v>16.7999267578125</v>
      </c>
      <c r="BB224" s="5"/>
      <c r="BO224" s="77"/>
      <c r="BP224" s="5"/>
      <c r="BQ224" s="77"/>
      <c r="BR224" s="77"/>
      <c r="BS224" s="77"/>
      <c r="BT224" s="77"/>
      <c r="BU224" s="77"/>
      <c r="BV224" s="77"/>
      <c r="BW224" s="77"/>
      <c r="BX224" s="77"/>
      <c r="CA224" s="77"/>
    </row>
    <row r="225" spans="2:79">
      <c r="B225" s="5">
        <f t="shared" si="183"/>
        <v>40098.105706018243</v>
      </c>
      <c r="C225">
        <f>LOOKUP(B225,Data!$A$6:$A$1806,Data!B$6:B$1806)</f>
        <v>59.979000091552734</v>
      </c>
      <c r="D225" s="8">
        <f>LOOKUP(B225,Data!$A$6:$A$1806,Data!C$6:C$1806)</f>
        <v>3756.4072265625</v>
      </c>
      <c r="H225" s="16">
        <f t="shared" si="181"/>
        <v>16.7999267578125</v>
      </c>
      <c r="I225" s="8">
        <f t="shared" si="179"/>
        <v>16.491600580110919</v>
      </c>
      <c r="J225" s="8"/>
      <c r="K225" s="8"/>
      <c r="L225" s="8">
        <f t="shared" si="184"/>
        <v>0.59345668260887663</v>
      </c>
      <c r="M225" s="8">
        <f t="shared" si="185"/>
        <v>3776.396920246736</v>
      </c>
      <c r="N225" s="8">
        <f>AVERAGE(D$79:D225)</f>
        <v>3763.2181620695155</v>
      </c>
      <c r="O225" s="8">
        <f>AVERAGE(M$79:M225)</f>
        <v>3776.1479683171547</v>
      </c>
      <c r="P225" s="8">
        <f t="shared" si="189"/>
        <v>3764.5074643450839</v>
      </c>
      <c r="Q225" s="8">
        <f>AVERAGE(P$79:P225)</f>
        <v>3721.4818548559288</v>
      </c>
      <c r="R225">
        <f t="shared" si="187"/>
        <v>633</v>
      </c>
      <c r="S225" s="9"/>
      <c r="T225" s="8"/>
      <c r="U225" s="9"/>
      <c r="Y225">
        <v>0</v>
      </c>
      <c r="Z225">
        <f t="shared" si="180"/>
        <v>633</v>
      </c>
      <c r="AA225">
        <f t="shared" si="186"/>
        <v>-1008.7671479376273</v>
      </c>
      <c r="AO225" s="5">
        <f t="shared" si="188"/>
        <v>40098.105706018243</v>
      </c>
      <c r="AP225" s="51">
        <f>LOOKUP($AO225,Data!$A$6:$A$1806,Data!$B$6:$B$1806)</f>
        <v>59.979000091552734</v>
      </c>
      <c r="AQ225" s="9">
        <f>LOOKUP($AO225,Data!$A$6:$A$1806,Data!$C$6:$C$1806)</f>
        <v>3756.4072265625</v>
      </c>
      <c r="AR225" s="9">
        <f>LOOKUP($AO225,Data!$A$6:$A$1806,Data!$D$6:$D$1806)</f>
        <v>335</v>
      </c>
      <c r="AS225" s="9">
        <f>IF($AS$1="+",LOOKUP($AO225,Data!$A$6:$A$1806,Data!$E$6:$E$1806)*-1,LOOKUP($AO225,Data!$A$6:$A$1806,Data!$E$6:$E$1806))</f>
        <v>-261.90615844726562</v>
      </c>
      <c r="AT225" s="9">
        <f>LOOKUP($AO225,Data!$A$6:$A$1806,Data!$F$6:$F$1806)</f>
        <v>0</v>
      </c>
      <c r="AU225" s="9">
        <f>LOOKUP($AO225,Data!$A$6:$A$1806,Data!$G$6:$G$1806)</f>
        <v>202</v>
      </c>
      <c r="AV225" s="9">
        <f>LOOKUP($AO225,Data!$A$6:$A$1806,Data!$H$6:$H$1806)</f>
        <v>10</v>
      </c>
      <c r="AW225" s="9">
        <f>LOOKUP($AO225,Data!$A$6:$A$1806,Data!$I$6:$I$1806)</f>
        <v>0</v>
      </c>
      <c r="AX225" s="9">
        <f>LOOKUP($AO225,Data!$A$6:$A$1806,Data!$J$6:$J$1806)</f>
        <v>-103</v>
      </c>
      <c r="AY225" s="9">
        <f>LOOKUP($AO225,Data!$A$6:$A$1806,Data!$K$6:$K$1806)</f>
        <v>7633.32</v>
      </c>
      <c r="AZ225" s="16">
        <f t="shared" si="182"/>
        <v>16.7999267578125</v>
      </c>
      <c r="BB225" s="5"/>
      <c r="BO225" s="77"/>
      <c r="BP225" s="5"/>
      <c r="BQ225" s="77"/>
      <c r="BR225" s="77"/>
      <c r="BS225" s="77"/>
      <c r="BT225" s="77"/>
      <c r="BU225" s="77"/>
      <c r="BV225" s="77"/>
      <c r="BW225" s="77"/>
      <c r="BX225" s="77"/>
      <c r="CA225" s="77"/>
    </row>
    <row r="226" spans="2:79">
      <c r="B226" s="5">
        <f t="shared" si="183"/>
        <v>40098.105729166389</v>
      </c>
      <c r="C226">
        <f>LOOKUP(B226,Data!$A$6:$A$1806,Data!B$6:B$1806)</f>
        <v>59.979000091552734</v>
      </c>
      <c r="D226" s="8">
        <f>LOOKUP(B226,Data!$A$6:$A$1806,Data!C$6:C$1806)</f>
        <v>3756.4072265625</v>
      </c>
      <c r="H226" s="16">
        <f t="shared" si="181"/>
        <v>16.7999267578125</v>
      </c>
      <c r="I226" s="8">
        <f t="shared" si="179"/>
        <v>16.599514742306475</v>
      </c>
      <c r="J226" s="8"/>
      <c r="K226" s="8"/>
      <c r="L226" s="8">
        <f t="shared" si="184"/>
        <v>0.59345668260887663</v>
      </c>
      <c r="M226" s="8">
        <f t="shared" si="185"/>
        <v>3777.0982910915404</v>
      </c>
      <c r="N226" s="8">
        <f>AVERAGE(D$79:D226)</f>
        <v>3763.1721422350083</v>
      </c>
      <c r="O226" s="8">
        <f>AVERAGE(M$79:M226)</f>
        <v>3776.1543894169813</v>
      </c>
      <c r="P226" s="8">
        <f t="shared" si="189"/>
        <v>3765.1009210276929</v>
      </c>
      <c r="Q226" s="8">
        <f>AVERAGE(P$79:P226)</f>
        <v>3721.7785831972337</v>
      </c>
      <c r="R226">
        <f t="shared" si="187"/>
        <v>633</v>
      </c>
      <c r="S226" s="9"/>
      <c r="T226" s="8"/>
      <c r="U226" s="9"/>
      <c r="Y226">
        <v>0</v>
      </c>
      <c r="Z226">
        <f t="shared" si="180"/>
        <v>633</v>
      </c>
      <c r="AA226">
        <f t="shared" si="186"/>
        <v>-1008.7671479376273</v>
      </c>
      <c r="AO226" s="5">
        <f t="shared" si="188"/>
        <v>40098.105729166389</v>
      </c>
      <c r="AP226" s="51">
        <f>LOOKUP($AO226,Data!$A$6:$A$1806,Data!$B$6:$B$1806)</f>
        <v>59.979000091552734</v>
      </c>
      <c r="AQ226" s="9">
        <f>LOOKUP($AO226,Data!$A$6:$A$1806,Data!$C$6:$C$1806)</f>
        <v>3756.4072265625</v>
      </c>
      <c r="AR226" s="9">
        <f>LOOKUP($AO226,Data!$A$6:$A$1806,Data!$D$6:$D$1806)</f>
        <v>335</v>
      </c>
      <c r="AS226" s="9">
        <f>IF($AS$1="+",LOOKUP($AO226,Data!$A$6:$A$1806,Data!$E$6:$E$1806)*-1,LOOKUP($AO226,Data!$A$6:$A$1806,Data!$E$6:$E$1806))</f>
        <v>-261.90615844726562</v>
      </c>
      <c r="AT226" s="9">
        <f>LOOKUP($AO226,Data!$A$6:$A$1806,Data!$F$6:$F$1806)</f>
        <v>0</v>
      </c>
      <c r="AU226" s="9">
        <f>LOOKUP($AO226,Data!$A$6:$A$1806,Data!$G$6:$G$1806)</f>
        <v>202</v>
      </c>
      <c r="AV226" s="9">
        <f>LOOKUP($AO226,Data!$A$6:$A$1806,Data!$H$6:$H$1806)</f>
        <v>10</v>
      </c>
      <c r="AW226" s="9">
        <f>LOOKUP($AO226,Data!$A$6:$A$1806,Data!$I$6:$I$1806)</f>
        <v>0</v>
      </c>
      <c r="AX226" s="9">
        <f>LOOKUP($AO226,Data!$A$6:$A$1806,Data!$J$6:$J$1806)</f>
        <v>-103</v>
      </c>
      <c r="AY226" s="9">
        <f>LOOKUP($AO226,Data!$A$6:$A$1806,Data!$K$6:$K$1806)</f>
        <v>7633.32</v>
      </c>
      <c r="AZ226" s="16">
        <f t="shared" si="182"/>
        <v>16.7999267578125</v>
      </c>
      <c r="BB226" s="5"/>
      <c r="BO226" s="77"/>
      <c r="BP226" s="5"/>
      <c r="BQ226" s="77"/>
      <c r="BR226" s="77"/>
      <c r="BS226" s="77"/>
      <c r="BT226" s="77"/>
      <c r="BU226" s="77"/>
      <c r="BV226" s="77"/>
      <c r="BW226" s="77"/>
      <c r="BX226" s="77"/>
      <c r="CA226" s="77"/>
    </row>
    <row r="227" spans="2:79">
      <c r="B227" s="5">
        <f t="shared" si="183"/>
        <v>40098.105752314535</v>
      </c>
      <c r="C227">
        <f>LOOKUP(B227,Data!$A$6:$A$1806,Data!B$6:B$1806)</f>
        <v>59.983001708984375</v>
      </c>
      <c r="D227" s="8">
        <f>LOOKUP(B227,Data!$A$6:$A$1806,Data!C$6:C$1806)</f>
        <v>3760.4052734375</v>
      </c>
      <c r="H227" s="16">
        <f t="shared" si="181"/>
        <v>13.5986328125</v>
      </c>
      <c r="I227" s="8">
        <f t="shared" si="179"/>
        <v>15.549206066874209</v>
      </c>
      <c r="J227" s="8"/>
      <c r="K227" s="8"/>
      <c r="L227" s="8">
        <f t="shared" si="184"/>
        <v>0.59345668260887663</v>
      </c>
      <c r="M227" s="8">
        <f t="shared" si="185"/>
        <v>3776.641439098717</v>
      </c>
      <c r="N227" s="8">
        <f>AVERAGE(D$79:D227)</f>
        <v>3763.1535726457632</v>
      </c>
      <c r="O227" s="8">
        <f>AVERAGE(M$79:M227)</f>
        <v>3776.1576582067919</v>
      </c>
      <c r="P227" s="8">
        <f t="shared" si="189"/>
        <v>3765.694377710302</v>
      </c>
      <c r="Q227" s="8">
        <f>AVERAGE(P$79:P227)</f>
        <v>3722.0753115385382</v>
      </c>
      <c r="R227">
        <f t="shared" si="187"/>
        <v>633</v>
      </c>
      <c r="S227" s="9"/>
      <c r="T227" s="8"/>
      <c r="U227" s="9"/>
      <c r="Y227">
        <v>0</v>
      </c>
      <c r="Z227">
        <f t="shared" si="180"/>
        <v>633</v>
      </c>
      <c r="AA227">
        <f t="shared" si="186"/>
        <v>-1077.4789909418525</v>
      </c>
      <c r="AO227" s="5">
        <f t="shared" si="188"/>
        <v>40098.105752314535</v>
      </c>
      <c r="AP227" s="51">
        <f>LOOKUP($AO227,Data!$A$6:$A$1806,Data!$B$6:$B$1806)</f>
        <v>59.983001708984375</v>
      </c>
      <c r="AQ227" s="9">
        <f>LOOKUP($AO227,Data!$A$6:$A$1806,Data!$C$6:$C$1806)</f>
        <v>3760.4052734375</v>
      </c>
      <c r="AR227" s="9">
        <f>LOOKUP($AO227,Data!$A$6:$A$1806,Data!$D$6:$D$1806)</f>
        <v>335</v>
      </c>
      <c r="AS227" s="9">
        <f>IF($AS$1="+",LOOKUP($AO227,Data!$A$6:$A$1806,Data!$E$6:$E$1806)*-1,LOOKUP($AO227,Data!$A$6:$A$1806,Data!$E$6:$E$1806))</f>
        <v>-261.90615844726562</v>
      </c>
      <c r="AT227" s="9">
        <f>LOOKUP($AO227,Data!$A$6:$A$1806,Data!$F$6:$F$1806)</f>
        <v>0</v>
      </c>
      <c r="AU227" s="9">
        <f>LOOKUP($AO227,Data!$A$6:$A$1806,Data!$G$6:$G$1806)</f>
        <v>202.5</v>
      </c>
      <c r="AV227" s="9">
        <f>LOOKUP($AO227,Data!$A$6:$A$1806,Data!$H$6:$H$1806)</f>
        <v>10</v>
      </c>
      <c r="AW227" s="9">
        <f>LOOKUP($AO227,Data!$A$6:$A$1806,Data!$I$6:$I$1806)</f>
        <v>0</v>
      </c>
      <c r="AX227" s="9">
        <f>LOOKUP($AO227,Data!$A$6:$A$1806,Data!$J$6:$J$1806)</f>
        <v>-103</v>
      </c>
      <c r="AY227" s="9">
        <f>LOOKUP($AO227,Data!$A$6:$A$1806,Data!$K$6:$K$1806)</f>
        <v>7633.65</v>
      </c>
      <c r="AZ227" s="16">
        <f t="shared" si="182"/>
        <v>13.5986328125</v>
      </c>
      <c r="BB227" s="5"/>
      <c r="BO227" s="77"/>
      <c r="BP227" s="5"/>
      <c r="BQ227" s="77"/>
      <c r="BR227" s="77"/>
      <c r="BS227" s="77"/>
      <c r="BT227" s="77"/>
      <c r="BU227" s="77"/>
      <c r="BV227" s="77"/>
      <c r="BW227" s="77"/>
      <c r="BX227" s="77"/>
      <c r="CA227" s="77"/>
    </row>
    <row r="228" spans="2:79">
      <c r="B228" s="5">
        <f t="shared" si="183"/>
        <v>40098.105775462682</v>
      </c>
      <c r="C228">
        <f>LOOKUP(B228,Data!$A$6:$A$1806,Data!B$6:B$1806)</f>
        <v>59.984001159667969</v>
      </c>
      <c r="D228" s="8">
        <f>LOOKUP(B228,Data!$A$6:$A$1806,Data!C$6:C$1806)</f>
        <v>3760.982177734375</v>
      </c>
      <c r="H228" s="16">
        <f t="shared" si="181"/>
        <v>12.799072265625</v>
      </c>
      <c r="I228" s="8">
        <f t="shared" si="179"/>
        <v>14.586659236436986</v>
      </c>
      <c r="J228" s="8"/>
      <c r="K228" s="8"/>
      <c r="L228" s="8">
        <f t="shared" si="184"/>
        <v>0.59345668260887663</v>
      </c>
      <c r="M228" s="8">
        <f t="shared" si="185"/>
        <v>3776.272348950889</v>
      </c>
      <c r="N228" s="8">
        <f>AVERAGE(D$79:D228)</f>
        <v>3763.1390966796876</v>
      </c>
      <c r="O228" s="8">
        <f>AVERAGE(M$79:M228)</f>
        <v>3776.1584228117522</v>
      </c>
      <c r="P228" s="8">
        <f t="shared" si="189"/>
        <v>3766.287834392911</v>
      </c>
      <c r="Q228" s="8">
        <f>AVERAGE(P$79:P228)</f>
        <v>3722.3720398798428</v>
      </c>
      <c r="R228">
        <f t="shared" si="187"/>
        <v>633</v>
      </c>
      <c r="S228" s="9"/>
      <c r="T228" s="8"/>
      <c r="U228" s="9"/>
      <c r="Y228">
        <v>0</v>
      </c>
      <c r="Z228">
        <f t="shared" si="180"/>
        <v>633</v>
      </c>
      <c r="AA228">
        <f t="shared" si="186"/>
        <v>-1096.1267761006704</v>
      </c>
      <c r="AO228" s="5">
        <f t="shared" si="188"/>
        <v>40098.105775462682</v>
      </c>
      <c r="AP228" s="51">
        <f>LOOKUP($AO228,Data!$A$6:$A$1806,Data!$B$6:$B$1806)</f>
        <v>59.984001159667969</v>
      </c>
      <c r="AQ228" s="9">
        <f>LOOKUP($AO228,Data!$A$6:$A$1806,Data!$C$6:$C$1806)</f>
        <v>3760.982177734375</v>
      </c>
      <c r="AR228" s="9">
        <f>LOOKUP($AO228,Data!$A$6:$A$1806,Data!$D$6:$D$1806)</f>
        <v>335</v>
      </c>
      <c r="AS228" s="9">
        <f>IF($AS$1="+",LOOKUP($AO228,Data!$A$6:$A$1806,Data!$E$6:$E$1806)*-1,LOOKUP($AO228,Data!$A$6:$A$1806,Data!$E$6:$E$1806))</f>
        <v>-261.90615844726562</v>
      </c>
      <c r="AT228" s="9">
        <f>LOOKUP($AO228,Data!$A$6:$A$1806,Data!$F$6:$F$1806)</f>
        <v>0</v>
      </c>
      <c r="AU228" s="9">
        <f>LOOKUP($AO228,Data!$A$6:$A$1806,Data!$G$6:$G$1806)</f>
        <v>203</v>
      </c>
      <c r="AV228" s="9">
        <f>LOOKUP($AO228,Data!$A$6:$A$1806,Data!$H$6:$H$1806)</f>
        <v>10</v>
      </c>
      <c r="AW228" s="9">
        <f>LOOKUP($AO228,Data!$A$6:$A$1806,Data!$I$6:$I$1806)</f>
        <v>0</v>
      </c>
      <c r="AX228" s="9">
        <f>LOOKUP($AO228,Data!$A$6:$A$1806,Data!$J$6:$J$1806)</f>
        <v>-103</v>
      </c>
      <c r="AY228" s="9">
        <f>LOOKUP($AO228,Data!$A$6:$A$1806,Data!$K$6:$K$1806)</f>
        <v>7633.98</v>
      </c>
      <c r="AZ228" s="16">
        <f t="shared" si="182"/>
        <v>12.799072265625</v>
      </c>
      <c r="BB228" s="5"/>
      <c r="BO228" s="77"/>
      <c r="BP228" s="5"/>
      <c r="BQ228" s="77"/>
      <c r="BR228" s="77"/>
      <c r="BS228" s="77"/>
      <c r="BT228" s="77"/>
      <c r="BU228" s="77"/>
      <c r="BV228" s="77"/>
      <c r="BW228" s="77"/>
      <c r="BX228" s="77"/>
      <c r="CA228" s="77"/>
    </row>
    <row r="229" spans="2:79">
      <c r="B229" s="5">
        <f t="shared" si="183"/>
        <v>40098.105798610828</v>
      </c>
      <c r="C229">
        <f>LOOKUP(B229,Data!$A$6:$A$1806,Data!B$6:B$1806)</f>
        <v>59.984001159667969</v>
      </c>
      <c r="D229" s="8">
        <f>LOOKUP(B229,Data!$A$6:$A$1806,Data!C$6:C$1806)</f>
        <v>3760.982177734375</v>
      </c>
      <c r="H229" s="16">
        <f t="shared" si="181"/>
        <v>12.799072265625</v>
      </c>
      <c r="I229" s="8">
        <f t="shared" si="179"/>
        <v>13.961003796652792</v>
      </c>
      <c r="J229" s="8"/>
      <c r="K229" s="8"/>
      <c r="L229" s="8">
        <f t="shared" si="184"/>
        <v>0.59345668260887663</v>
      </c>
      <c r="M229" s="8">
        <f t="shared" si="185"/>
        <v>3776.2401501937138</v>
      </c>
      <c r="N229" s="8">
        <f>AVERAGE(D$79:D229)</f>
        <v>3763.1248124482618</v>
      </c>
      <c r="O229" s="8">
        <f>AVERAGE(M$79:M229)</f>
        <v>3776.1589640526922</v>
      </c>
      <c r="P229" s="8">
        <f t="shared" si="189"/>
        <v>3766.88129107552</v>
      </c>
      <c r="Q229" s="8">
        <f>AVERAGE(P$79:P229)</f>
        <v>3722.6687682211468</v>
      </c>
      <c r="R229">
        <f t="shared" si="187"/>
        <v>633</v>
      </c>
      <c r="S229" s="9"/>
      <c r="T229" s="8"/>
      <c r="U229" s="9"/>
      <c r="Y229">
        <v>0</v>
      </c>
      <c r="Z229">
        <f t="shared" si="180"/>
        <v>633</v>
      </c>
      <c r="AA229">
        <f t="shared" si="186"/>
        <v>-1096.1267761006704</v>
      </c>
      <c r="AO229" s="5">
        <f t="shared" si="188"/>
        <v>40098.105798610828</v>
      </c>
      <c r="AP229" s="51">
        <f>LOOKUP($AO229,Data!$A$6:$A$1806,Data!$B$6:$B$1806)</f>
        <v>59.984001159667969</v>
      </c>
      <c r="AQ229" s="9">
        <f>LOOKUP($AO229,Data!$A$6:$A$1806,Data!$C$6:$C$1806)</f>
        <v>3760.982177734375</v>
      </c>
      <c r="AR229" s="9">
        <f>LOOKUP($AO229,Data!$A$6:$A$1806,Data!$D$6:$D$1806)</f>
        <v>335</v>
      </c>
      <c r="AS229" s="9">
        <f>IF($AS$1="+",LOOKUP($AO229,Data!$A$6:$A$1806,Data!$E$6:$E$1806)*-1,LOOKUP($AO229,Data!$A$6:$A$1806,Data!$E$6:$E$1806))</f>
        <v>-261.90615844726562</v>
      </c>
      <c r="AT229" s="9">
        <f>LOOKUP($AO229,Data!$A$6:$A$1806,Data!$F$6:$F$1806)</f>
        <v>0</v>
      </c>
      <c r="AU229" s="9">
        <f>LOOKUP($AO229,Data!$A$6:$A$1806,Data!$G$6:$G$1806)</f>
        <v>203</v>
      </c>
      <c r="AV229" s="9">
        <f>LOOKUP($AO229,Data!$A$6:$A$1806,Data!$H$6:$H$1806)</f>
        <v>10</v>
      </c>
      <c r="AW229" s="9">
        <f>LOOKUP($AO229,Data!$A$6:$A$1806,Data!$I$6:$I$1806)</f>
        <v>0</v>
      </c>
      <c r="AX229" s="9">
        <f>LOOKUP($AO229,Data!$A$6:$A$1806,Data!$J$6:$J$1806)</f>
        <v>-103</v>
      </c>
      <c r="AY229" s="9">
        <f>LOOKUP($AO229,Data!$A$6:$A$1806,Data!$K$6:$K$1806)</f>
        <v>7633.98</v>
      </c>
      <c r="AZ229" s="16">
        <f t="shared" si="182"/>
        <v>12.799072265625</v>
      </c>
      <c r="BB229" s="5"/>
      <c r="BO229" s="77"/>
      <c r="BP229" s="5"/>
      <c r="BQ229" s="77"/>
      <c r="BR229" s="77"/>
      <c r="BS229" s="77"/>
      <c r="BT229" s="77"/>
      <c r="BU229" s="77"/>
      <c r="BV229" s="77"/>
      <c r="BW229" s="77"/>
      <c r="BX229" s="77"/>
      <c r="CA229" s="77"/>
    </row>
    <row r="230" spans="2:79">
      <c r="B230" s="5">
        <f t="shared" si="183"/>
        <v>40098.105821758974</v>
      </c>
      <c r="C230">
        <f>LOOKUP(B230,Data!$A$6:$A$1806,Data!B$6:B$1806)</f>
        <v>59.987998962402344</v>
      </c>
      <c r="D230" s="8">
        <f>LOOKUP(B230,Data!$A$6:$A$1806,Data!C$6:C$1806)</f>
        <v>3762.7373046875</v>
      </c>
      <c r="H230" s="16">
        <f t="shared" si="181"/>
        <v>9.600830078125</v>
      </c>
      <c r="I230" s="8">
        <f t="shared" si="179"/>
        <v>12.434942995168065</v>
      </c>
      <c r="J230" s="8"/>
      <c r="K230" s="8"/>
      <c r="L230" s="8">
        <f t="shared" si="184"/>
        <v>0.59345668260887663</v>
      </c>
      <c r="M230" s="8">
        <f t="shared" si="185"/>
        <v>3775.3075460748382</v>
      </c>
      <c r="N230" s="8">
        <f>AVERAGE(D$79:D230)</f>
        <v>3763.1222630550988</v>
      </c>
      <c r="O230" s="8">
        <f>AVERAGE(M$79:M230)</f>
        <v>3776.1533626186274</v>
      </c>
      <c r="P230" s="8">
        <f t="shared" si="189"/>
        <v>3767.4747477581291</v>
      </c>
      <c r="Q230" s="8">
        <f>AVERAGE(P$79:P230)</f>
        <v>3722.9654965624513</v>
      </c>
      <c r="R230">
        <f t="shared" si="187"/>
        <v>633</v>
      </c>
      <c r="S230" s="9"/>
      <c r="T230" s="8"/>
      <c r="U230" s="9"/>
      <c r="Y230">
        <v>0</v>
      </c>
      <c r="Z230">
        <f t="shared" si="180"/>
        <v>633</v>
      </c>
      <c r="AA230">
        <f t="shared" si="186"/>
        <v>-1177.6526879812641</v>
      </c>
      <c r="AO230" s="5">
        <f t="shared" si="188"/>
        <v>40098.105821758974</v>
      </c>
      <c r="AP230" s="51">
        <f>LOOKUP($AO230,Data!$A$6:$A$1806,Data!$B$6:$B$1806)</f>
        <v>59.987998962402344</v>
      </c>
      <c r="AQ230" s="9">
        <f>LOOKUP($AO230,Data!$A$6:$A$1806,Data!$C$6:$C$1806)</f>
        <v>3762.7373046875</v>
      </c>
      <c r="AR230" s="9">
        <f>LOOKUP($AO230,Data!$A$6:$A$1806,Data!$D$6:$D$1806)</f>
        <v>335</v>
      </c>
      <c r="AS230" s="9">
        <f>IF($AS$1="+",LOOKUP($AO230,Data!$A$6:$A$1806,Data!$E$6:$E$1806)*-1,LOOKUP($AO230,Data!$A$6:$A$1806,Data!$E$6:$E$1806))</f>
        <v>-261.90615844726562</v>
      </c>
      <c r="AT230" s="9">
        <f>LOOKUP($AO230,Data!$A$6:$A$1806,Data!$F$6:$F$1806)</f>
        <v>0</v>
      </c>
      <c r="AU230" s="9">
        <f>LOOKUP($AO230,Data!$A$6:$A$1806,Data!$G$6:$G$1806)</f>
        <v>203.5</v>
      </c>
      <c r="AV230" s="9">
        <f>LOOKUP($AO230,Data!$A$6:$A$1806,Data!$H$6:$H$1806)</f>
        <v>10</v>
      </c>
      <c r="AW230" s="9">
        <f>LOOKUP($AO230,Data!$A$6:$A$1806,Data!$I$6:$I$1806)</f>
        <v>0</v>
      </c>
      <c r="AX230" s="9">
        <f>LOOKUP($AO230,Data!$A$6:$A$1806,Data!$J$6:$J$1806)</f>
        <v>-103</v>
      </c>
      <c r="AY230" s="9">
        <f>LOOKUP($AO230,Data!$A$6:$A$1806,Data!$K$6:$K$1806)</f>
        <v>7634.31</v>
      </c>
      <c r="AZ230" s="16">
        <f t="shared" si="182"/>
        <v>9.600830078125</v>
      </c>
      <c r="BB230" s="5"/>
      <c r="BO230" s="77"/>
      <c r="BP230" s="5"/>
      <c r="BQ230" s="77"/>
      <c r="BR230" s="77"/>
      <c r="BS230" s="77"/>
      <c r="BT230" s="77"/>
      <c r="BU230" s="77"/>
      <c r="BV230" s="77"/>
      <c r="BW230" s="77"/>
      <c r="BX230" s="77"/>
      <c r="CA230" s="77"/>
    </row>
    <row r="231" spans="2:79">
      <c r="B231" s="5">
        <f t="shared" si="183"/>
        <v>40098.105844907121</v>
      </c>
      <c r="C231">
        <f>LOOKUP(B231,Data!$A$6:$A$1806,Data!B$6:B$1806)</f>
        <v>59.98699951171875</v>
      </c>
      <c r="D231" s="8">
        <f>LOOKUP(B231,Data!$A$6:$A$1806,Data!C$6:C$1806)</f>
        <v>3763.212158203125</v>
      </c>
      <c r="H231" s="16">
        <f t="shared" si="181"/>
        <v>10.400390625</v>
      </c>
      <c r="I231" s="8">
        <f t="shared" si="179"/>
        <v>11.722849665609242</v>
      </c>
      <c r="J231" s="8"/>
      <c r="K231" s="8"/>
      <c r="L231" s="8">
        <f t="shared" si="184"/>
        <v>0.59345668260887663</v>
      </c>
      <c r="M231" s="8">
        <f t="shared" si="185"/>
        <v>3775.1889094278886</v>
      </c>
      <c r="N231" s="8">
        <f>AVERAGE(D$79:D231)</f>
        <v>3763.1228506050857</v>
      </c>
      <c r="O231" s="8">
        <f>AVERAGE(M$79:M231)</f>
        <v>3776.1470590030017</v>
      </c>
      <c r="P231" s="8">
        <f t="shared" si="189"/>
        <v>3768.0682044407381</v>
      </c>
      <c r="Q231" s="8">
        <f>AVERAGE(P$79:P231)</f>
        <v>3723.2622249037559</v>
      </c>
      <c r="R231">
        <f t="shared" si="187"/>
        <v>633</v>
      </c>
      <c r="S231" s="9"/>
      <c r="T231" s="8"/>
      <c r="U231" s="9"/>
      <c r="Y231">
        <v>0</v>
      </c>
      <c r="Z231">
        <f t="shared" si="180"/>
        <v>633</v>
      </c>
      <c r="AA231">
        <f t="shared" si="186"/>
        <v>-1156.1550391917785</v>
      </c>
      <c r="AO231" s="5">
        <f t="shared" si="188"/>
        <v>40098.105844907121</v>
      </c>
      <c r="AP231" s="51">
        <f>LOOKUP($AO231,Data!$A$6:$A$1806,Data!$B$6:$B$1806)</f>
        <v>59.98699951171875</v>
      </c>
      <c r="AQ231" s="9">
        <f>LOOKUP($AO231,Data!$A$6:$A$1806,Data!$C$6:$C$1806)</f>
        <v>3763.212158203125</v>
      </c>
      <c r="AR231" s="9">
        <f>LOOKUP($AO231,Data!$A$6:$A$1806,Data!$D$6:$D$1806)</f>
        <v>335</v>
      </c>
      <c r="AS231" s="9">
        <f>IF($AS$1="+",LOOKUP($AO231,Data!$A$6:$A$1806,Data!$E$6:$E$1806)*-1,LOOKUP($AO231,Data!$A$6:$A$1806,Data!$E$6:$E$1806))</f>
        <v>-256.747802734375</v>
      </c>
      <c r="AT231" s="9">
        <f>LOOKUP($AO231,Data!$A$6:$A$1806,Data!$F$6:$F$1806)</f>
        <v>0</v>
      </c>
      <c r="AU231" s="9">
        <f>LOOKUP($AO231,Data!$A$6:$A$1806,Data!$G$6:$G$1806)</f>
        <v>204</v>
      </c>
      <c r="AV231" s="9">
        <f>LOOKUP($AO231,Data!$A$6:$A$1806,Data!$H$6:$H$1806)</f>
        <v>10</v>
      </c>
      <c r="AW231" s="9">
        <f>LOOKUP($AO231,Data!$A$6:$A$1806,Data!$I$6:$I$1806)</f>
        <v>0</v>
      </c>
      <c r="AX231" s="9">
        <f>LOOKUP($AO231,Data!$A$6:$A$1806,Data!$J$6:$J$1806)</f>
        <v>-103</v>
      </c>
      <c r="AY231" s="9">
        <f>LOOKUP($AO231,Data!$A$6:$A$1806,Data!$K$6:$K$1806)</f>
        <v>7634.64</v>
      </c>
      <c r="AZ231" s="16">
        <f t="shared" si="182"/>
        <v>10.400390625</v>
      </c>
      <c r="BB231" s="5"/>
      <c r="BO231" s="77"/>
      <c r="BP231" s="5"/>
      <c r="BQ231" s="77"/>
      <c r="BR231" s="77"/>
      <c r="BS231" s="77"/>
      <c r="BT231" s="77"/>
      <c r="BU231" s="77"/>
      <c r="BV231" s="77"/>
      <c r="BW231" s="77"/>
      <c r="BX231" s="77"/>
      <c r="CA231" s="77"/>
    </row>
    <row r="232" spans="2:79">
      <c r="B232" s="5">
        <f t="shared" si="183"/>
        <v>40098.105868055267</v>
      </c>
      <c r="C232">
        <f>LOOKUP(B232,Data!$A$6:$A$1806,Data!B$6:B$1806)</f>
        <v>59.98699951171875</v>
      </c>
      <c r="D232" s="8">
        <f>LOOKUP(B232,Data!$A$6:$A$1806,Data!C$6:C$1806)</f>
        <v>3763.212158203125</v>
      </c>
      <c r="H232" s="16">
        <f t="shared" si="181"/>
        <v>10.400390625</v>
      </c>
      <c r="I232" s="8">
        <f t="shared" si="179"/>
        <v>11.259989001396008</v>
      </c>
      <c r="J232" s="8"/>
      <c r="K232" s="8"/>
      <c r="L232" s="8">
        <f t="shared" si="184"/>
        <v>0.59345668260887663</v>
      </c>
      <c r="M232" s="8">
        <f t="shared" si="185"/>
        <v>3775.3195054462844</v>
      </c>
      <c r="N232" s="8">
        <f>AVERAGE(D$79:D232)</f>
        <v>3763.1234305245534</v>
      </c>
      <c r="O232" s="8">
        <f>AVERAGE(M$79:M232)</f>
        <v>3776.1416852786069</v>
      </c>
      <c r="P232" s="8">
        <f t="shared" si="189"/>
        <v>3768.6616611233471</v>
      </c>
      <c r="Q232" s="8">
        <f>AVERAGE(P$79:P232)</f>
        <v>3723.5589532450608</v>
      </c>
      <c r="R232">
        <f t="shared" si="187"/>
        <v>633</v>
      </c>
      <c r="S232" s="9"/>
      <c r="T232" s="8"/>
      <c r="U232" s="9"/>
      <c r="Y232">
        <v>0</v>
      </c>
      <c r="Z232">
        <f t="shared" si="180"/>
        <v>633</v>
      </c>
      <c r="AA232">
        <f t="shared" si="186"/>
        <v>-1156.1550391917785</v>
      </c>
      <c r="AO232" s="5">
        <f t="shared" si="188"/>
        <v>40098.105868055267</v>
      </c>
      <c r="AP232" s="51">
        <f>LOOKUP($AO232,Data!$A$6:$A$1806,Data!$B$6:$B$1806)</f>
        <v>59.98699951171875</v>
      </c>
      <c r="AQ232" s="9">
        <f>LOOKUP($AO232,Data!$A$6:$A$1806,Data!$C$6:$C$1806)</f>
        <v>3763.212158203125</v>
      </c>
      <c r="AR232" s="9">
        <f>LOOKUP($AO232,Data!$A$6:$A$1806,Data!$D$6:$D$1806)</f>
        <v>335</v>
      </c>
      <c r="AS232" s="9">
        <f>IF($AS$1="+",LOOKUP($AO232,Data!$A$6:$A$1806,Data!$E$6:$E$1806)*-1,LOOKUP($AO232,Data!$A$6:$A$1806,Data!$E$6:$E$1806))</f>
        <v>-256.747802734375</v>
      </c>
      <c r="AT232" s="9">
        <f>LOOKUP($AO232,Data!$A$6:$A$1806,Data!$F$6:$F$1806)</f>
        <v>0</v>
      </c>
      <c r="AU232" s="9">
        <f>LOOKUP($AO232,Data!$A$6:$A$1806,Data!$G$6:$G$1806)</f>
        <v>204</v>
      </c>
      <c r="AV232" s="9">
        <f>LOOKUP($AO232,Data!$A$6:$A$1806,Data!$H$6:$H$1806)</f>
        <v>10</v>
      </c>
      <c r="AW232" s="9">
        <f>LOOKUP($AO232,Data!$A$6:$A$1806,Data!$I$6:$I$1806)</f>
        <v>0</v>
      </c>
      <c r="AX232" s="9">
        <f>LOOKUP($AO232,Data!$A$6:$A$1806,Data!$J$6:$J$1806)</f>
        <v>-103</v>
      </c>
      <c r="AY232" s="9">
        <f>LOOKUP($AO232,Data!$A$6:$A$1806,Data!$K$6:$K$1806)</f>
        <v>7634.64</v>
      </c>
      <c r="AZ232" s="16">
        <f t="shared" si="182"/>
        <v>10.400390625</v>
      </c>
      <c r="BB232" s="5"/>
      <c r="BO232" s="77"/>
      <c r="BP232" s="5"/>
      <c r="BQ232" s="77"/>
      <c r="BR232" s="77"/>
      <c r="BS232" s="77"/>
      <c r="BT232" s="77"/>
      <c r="BU232" s="77"/>
      <c r="BV232" s="77"/>
      <c r="BW232" s="77"/>
      <c r="BX232" s="77"/>
      <c r="CA232" s="77"/>
    </row>
    <row r="233" spans="2:79">
      <c r="B233" s="5">
        <f t="shared" si="183"/>
        <v>40098.105891203413</v>
      </c>
      <c r="C233">
        <f>LOOKUP(B233,Data!$A$6:$A$1806,Data!B$6:B$1806)</f>
        <v>59.98699951171875</v>
      </c>
      <c r="D233" s="8">
        <f>LOOKUP(B233,Data!$A$6:$A$1806,Data!C$6:C$1806)</f>
        <v>3766.085205078125</v>
      </c>
      <c r="H233" s="16">
        <f t="shared" si="181"/>
        <v>10.400390625</v>
      </c>
      <c r="I233" s="8">
        <f t="shared" si="179"/>
        <v>10.959129569657405</v>
      </c>
      <c r="J233" s="8"/>
      <c r="K233" s="8"/>
      <c r="L233" s="8">
        <f t="shared" si="184"/>
        <v>0.59345668260887663</v>
      </c>
      <c r="M233" s="8">
        <f t="shared" si="185"/>
        <v>3775.612102697155</v>
      </c>
      <c r="N233" s="8">
        <f>AVERAGE(D$79:D233)</f>
        <v>3763.1425387474796</v>
      </c>
      <c r="O233" s="8">
        <f>AVERAGE(M$79:M233)</f>
        <v>3776.1382686167908</v>
      </c>
      <c r="P233" s="8">
        <f t="shared" si="189"/>
        <v>3769.2551178059562</v>
      </c>
      <c r="Q233" s="8">
        <f>AVERAGE(P$79:P233)</f>
        <v>3723.8556815863649</v>
      </c>
      <c r="R233">
        <f t="shared" si="187"/>
        <v>633</v>
      </c>
      <c r="S233" s="9"/>
      <c r="T233" s="8"/>
      <c r="U233" s="9"/>
      <c r="Y233">
        <v>0</v>
      </c>
      <c r="Z233">
        <f t="shared" si="180"/>
        <v>633</v>
      </c>
      <c r="AA233">
        <f t="shared" si="186"/>
        <v>-1156.1550391917785</v>
      </c>
      <c r="AO233" s="5">
        <f t="shared" si="188"/>
        <v>40098.105891203413</v>
      </c>
      <c r="AP233" s="51">
        <f>LOOKUP($AO233,Data!$A$6:$A$1806,Data!$B$6:$B$1806)</f>
        <v>59.98699951171875</v>
      </c>
      <c r="AQ233" s="9">
        <f>LOOKUP($AO233,Data!$A$6:$A$1806,Data!$C$6:$C$1806)</f>
        <v>3766.085205078125</v>
      </c>
      <c r="AR233" s="9">
        <f>LOOKUP($AO233,Data!$A$6:$A$1806,Data!$D$6:$D$1806)</f>
        <v>335</v>
      </c>
      <c r="AS233" s="9">
        <f>IF($AS$1="+",LOOKUP($AO233,Data!$A$6:$A$1806,Data!$E$6:$E$1806)*-1,LOOKUP($AO233,Data!$A$6:$A$1806,Data!$E$6:$E$1806))</f>
        <v>-256.747802734375</v>
      </c>
      <c r="AT233" s="9">
        <f>LOOKUP($AO233,Data!$A$6:$A$1806,Data!$F$6:$F$1806)</f>
        <v>0</v>
      </c>
      <c r="AU233" s="9">
        <f>LOOKUP($AO233,Data!$A$6:$A$1806,Data!$G$6:$G$1806)</f>
        <v>204.5</v>
      </c>
      <c r="AV233" s="9">
        <f>LOOKUP($AO233,Data!$A$6:$A$1806,Data!$H$6:$H$1806)</f>
        <v>10</v>
      </c>
      <c r="AW233" s="9">
        <f>LOOKUP($AO233,Data!$A$6:$A$1806,Data!$I$6:$I$1806)</f>
        <v>0</v>
      </c>
      <c r="AX233" s="9">
        <f>LOOKUP($AO233,Data!$A$6:$A$1806,Data!$J$6:$J$1806)</f>
        <v>-103</v>
      </c>
      <c r="AY233" s="9">
        <f>LOOKUP($AO233,Data!$A$6:$A$1806,Data!$K$6:$K$1806)</f>
        <v>7634.97</v>
      </c>
      <c r="AZ233" s="16">
        <f t="shared" si="182"/>
        <v>10.400390625</v>
      </c>
      <c r="BB233" s="5"/>
      <c r="BO233" s="77"/>
      <c r="BP233" s="5"/>
      <c r="BQ233" s="77"/>
      <c r="BR233" s="77"/>
      <c r="BS233" s="77"/>
      <c r="BT233" s="77"/>
      <c r="BU233" s="77"/>
      <c r="BV233" s="77"/>
      <c r="BW233" s="77"/>
      <c r="BX233" s="77"/>
      <c r="CA233" s="77"/>
    </row>
    <row r="234" spans="2:79">
      <c r="B234" s="5">
        <f t="shared" si="183"/>
        <v>40098.105914351559</v>
      </c>
      <c r="C234">
        <f>LOOKUP(B234,Data!$A$6:$A$1806,Data!B$6:B$1806)</f>
        <v>59.993000030517578</v>
      </c>
      <c r="D234" s="8">
        <f>LOOKUP(B234,Data!$A$6:$A$1806,Data!C$6:C$1806)</f>
        <v>3766.43310546875</v>
      </c>
      <c r="H234" s="16">
        <f t="shared" si="181"/>
        <v>5.5999755859375</v>
      </c>
      <c r="I234" s="8">
        <f t="shared" si="179"/>
        <v>9.0834256753554374</v>
      </c>
      <c r="J234" s="8"/>
      <c r="K234" s="8"/>
      <c r="L234" s="8">
        <f t="shared" si="184"/>
        <v>0.59345668260887663</v>
      </c>
      <c r="M234" s="8">
        <f t="shared" si="185"/>
        <v>3774.3298554854623</v>
      </c>
      <c r="N234" s="8">
        <f>AVERAGE(D$79:D234)</f>
        <v>3763.1636321238984</v>
      </c>
      <c r="O234" s="8">
        <f>AVERAGE(M$79:M234)</f>
        <v>3776.1266762249238</v>
      </c>
      <c r="P234" s="8">
        <f t="shared" si="189"/>
        <v>3769.8485744885652</v>
      </c>
      <c r="Q234" s="8">
        <f>AVERAGE(P$79:P234)</f>
        <v>3724.1524099276694</v>
      </c>
      <c r="R234">
        <f t="shared" si="187"/>
        <v>633</v>
      </c>
      <c r="S234" s="9"/>
      <c r="T234" s="8"/>
      <c r="U234" s="9"/>
      <c r="Y234">
        <v>0</v>
      </c>
      <c r="Z234">
        <f t="shared" si="180"/>
        <v>633</v>
      </c>
      <c r="AA234">
        <f t="shared" si="186"/>
        <v>-1298.4635705622286</v>
      </c>
      <c r="AO234" s="5">
        <f t="shared" si="188"/>
        <v>40098.105914351559</v>
      </c>
      <c r="AP234" s="51">
        <f>LOOKUP($AO234,Data!$A$6:$A$1806,Data!$B$6:$B$1806)</f>
        <v>59.993000030517578</v>
      </c>
      <c r="AQ234" s="9">
        <f>LOOKUP($AO234,Data!$A$6:$A$1806,Data!$C$6:$C$1806)</f>
        <v>3766.43310546875</v>
      </c>
      <c r="AR234" s="9">
        <f>LOOKUP($AO234,Data!$A$6:$A$1806,Data!$D$6:$D$1806)</f>
        <v>335</v>
      </c>
      <c r="AS234" s="9">
        <f>IF($AS$1="+",LOOKUP($AO234,Data!$A$6:$A$1806,Data!$E$6:$E$1806)*-1,LOOKUP($AO234,Data!$A$6:$A$1806,Data!$E$6:$E$1806))</f>
        <v>-256.747802734375</v>
      </c>
      <c r="AT234" s="9">
        <f>LOOKUP($AO234,Data!$A$6:$A$1806,Data!$F$6:$F$1806)</f>
        <v>0</v>
      </c>
      <c r="AU234" s="9">
        <f>LOOKUP($AO234,Data!$A$6:$A$1806,Data!$G$6:$G$1806)</f>
        <v>205</v>
      </c>
      <c r="AV234" s="9">
        <f>LOOKUP($AO234,Data!$A$6:$A$1806,Data!$H$6:$H$1806)</f>
        <v>10</v>
      </c>
      <c r="AW234" s="9">
        <f>LOOKUP($AO234,Data!$A$6:$A$1806,Data!$I$6:$I$1806)</f>
        <v>0</v>
      </c>
      <c r="AX234" s="9">
        <f>LOOKUP($AO234,Data!$A$6:$A$1806,Data!$J$6:$J$1806)</f>
        <v>-103</v>
      </c>
      <c r="AY234" s="9">
        <f>LOOKUP($AO234,Data!$A$6:$A$1806,Data!$K$6:$K$1806)</f>
        <v>7635.3</v>
      </c>
      <c r="AZ234" s="16">
        <f t="shared" si="182"/>
        <v>5.5999755859375</v>
      </c>
      <c r="BB234" s="5"/>
      <c r="BO234" s="77"/>
      <c r="BP234" s="5"/>
      <c r="BQ234" s="77"/>
      <c r="BR234" s="77"/>
      <c r="BS234" s="77"/>
      <c r="BT234" s="77"/>
      <c r="BU234" s="77"/>
      <c r="BV234" s="77"/>
      <c r="BW234" s="77"/>
      <c r="BX234" s="77"/>
      <c r="CA234" s="77"/>
    </row>
    <row r="235" spans="2:79">
      <c r="B235" s="5">
        <f t="shared" si="183"/>
        <v>40098.105937499706</v>
      </c>
      <c r="C235">
        <f>LOOKUP(B235,Data!$A$6:$A$1806,Data!B$6:B$1806)</f>
        <v>59.993000030517578</v>
      </c>
      <c r="D235" s="8">
        <f>LOOKUP(B235,Data!$A$6:$A$1806,Data!C$6:C$1806)</f>
        <v>3766.43310546875</v>
      </c>
      <c r="H235" s="16">
        <f t="shared" si="181"/>
        <v>5.5999755859375</v>
      </c>
      <c r="I235" s="8">
        <f t="shared" ref="I235:I298" si="190">L$13*H235+(1-L$13)*I234</f>
        <v>7.8642181440591594</v>
      </c>
      <c r="J235" s="8"/>
      <c r="K235" s="8"/>
      <c r="L235" s="8">
        <f t="shared" si="184"/>
        <v>0.59345668260887663</v>
      </c>
      <c r="M235" s="8">
        <f t="shared" si="185"/>
        <v>3773.7041046367749</v>
      </c>
      <c r="N235" s="8">
        <f>AVERAGE(D$79:D235)</f>
        <v>3763.1844567948847</v>
      </c>
      <c r="O235" s="8">
        <f>AVERAGE(M$79:M235)</f>
        <v>3776.1112458326425</v>
      </c>
      <c r="P235" s="8">
        <f t="shared" si="189"/>
        <v>3770.4420311711742</v>
      </c>
      <c r="Q235" s="8">
        <f>AVERAGE(P$79:P235)</f>
        <v>3724.4491382689739</v>
      </c>
      <c r="R235">
        <f t="shared" si="187"/>
        <v>633</v>
      </c>
      <c r="S235" s="9"/>
      <c r="T235" s="8"/>
      <c r="U235" s="9"/>
      <c r="Y235">
        <v>0</v>
      </c>
      <c r="Z235">
        <f t="shared" ref="Z235:Z298" si="191">SUM(R235:Y235)</f>
        <v>633</v>
      </c>
      <c r="AA235">
        <f t="shared" si="186"/>
        <v>-1298.4635705622286</v>
      </c>
      <c r="AO235" s="5">
        <f t="shared" si="188"/>
        <v>40098.105937499706</v>
      </c>
      <c r="AP235" s="51">
        <f>LOOKUP($AO235,Data!$A$6:$A$1806,Data!$B$6:$B$1806)</f>
        <v>59.993000030517578</v>
      </c>
      <c r="AQ235" s="9">
        <f>LOOKUP($AO235,Data!$A$6:$A$1806,Data!$C$6:$C$1806)</f>
        <v>3766.43310546875</v>
      </c>
      <c r="AR235" s="9">
        <f>LOOKUP($AO235,Data!$A$6:$A$1806,Data!$D$6:$D$1806)</f>
        <v>335</v>
      </c>
      <c r="AS235" s="9">
        <f>IF($AS$1="+",LOOKUP($AO235,Data!$A$6:$A$1806,Data!$E$6:$E$1806)*-1,LOOKUP($AO235,Data!$A$6:$A$1806,Data!$E$6:$E$1806))</f>
        <v>-256.747802734375</v>
      </c>
      <c r="AT235" s="9">
        <f>LOOKUP($AO235,Data!$A$6:$A$1806,Data!$F$6:$F$1806)</f>
        <v>0</v>
      </c>
      <c r="AU235" s="9">
        <f>LOOKUP($AO235,Data!$A$6:$A$1806,Data!$G$6:$G$1806)</f>
        <v>205</v>
      </c>
      <c r="AV235" s="9">
        <f>LOOKUP($AO235,Data!$A$6:$A$1806,Data!$H$6:$H$1806)</f>
        <v>10</v>
      </c>
      <c r="AW235" s="9">
        <f>LOOKUP($AO235,Data!$A$6:$A$1806,Data!$I$6:$I$1806)</f>
        <v>0</v>
      </c>
      <c r="AX235" s="9">
        <f>LOOKUP($AO235,Data!$A$6:$A$1806,Data!$J$6:$J$1806)</f>
        <v>-103</v>
      </c>
      <c r="AY235" s="9">
        <f>LOOKUP($AO235,Data!$A$6:$A$1806,Data!$K$6:$K$1806)</f>
        <v>7635.3</v>
      </c>
      <c r="AZ235" s="16">
        <f t="shared" si="182"/>
        <v>5.5999755859375</v>
      </c>
      <c r="BB235" s="5"/>
      <c r="BO235" s="77"/>
      <c r="BP235" s="5"/>
      <c r="BQ235" s="77"/>
      <c r="BR235" s="77"/>
      <c r="BS235" s="77"/>
      <c r="BT235" s="77"/>
      <c r="BU235" s="77"/>
      <c r="BV235" s="77"/>
      <c r="BW235" s="77"/>
      <c r="BX235" s="77"/>
      <c r="CA235" s="77"/>
    </row>
    <row r="236" spans="2:79">
      <c r="B236" s="5">
        <f t="shared" si="183"/>
        <v>40098.105960647852</v>
      </c>
      <c r="C236">
        <f>LOOKUP(B236,Data!$A$6:$A$1806,Data!B$6:B$1806)</f>
        <v>59.992000579833984</v>
      </c>
      <c r="D236" s="8">
        <f>LOOKUP(B236,Data!$A$6:$A$1806,Data!C$6:C$1806)</f>
        <v>3767.79248046875</v>
      </c>
      <c r="H236" s="16">
        <f t="shared" ref="H236:H299" si="192">(IF((C236-L$2)&gt;0,((C236-L$2-L$5)/((L$4*L$2)-L$5)*L$3*-1),((C236-L$2+L$5)/((L$4*L$2)-L$5)*L$3*-1)))</f>
        <v>6.3995361328125</v>
      </c>
      <c r="I236" s="8">
        <f t="shared" si="190"/>
        <v>7.3515794401228289</v>
      </c>
      <c r="J236" s="8"/>
      <c r="K236" s="8"/>
      <c r="L236" s="8">
        <f t="shared" si="184"/>
        <v>0.59345668260887663</v>
      </c>
      <c r="M236" s="8">
        <f t="shared" si="185"/>
        <v>3773.7849226154476</v>
      </c>
      <c r="N236" s="8">
        <f>AVERAGE(D$79:D236)</f>
        <v>3763.2136215016812</v>
      </c>
      <c r="O236" s="8">
        <f>AVERAGE(M$79:M236)</f>
        <v>3776.0965222679765</v>
      </c>
      <c r="P236" s="8">
        <f t="shared" si="189"/>
        <v>3771.0354878537833</v>
      </c>
      <c r="Q236" s="8">
        <f>AVERAGE(P$79:P236)</f>
        <v>3724.7458666102784</v>
      </c>
      <c r="R236">
        <f t="shared" si="187"/>
        <v>633</v>
      </c>
      <c r="S236" s="9"/>
      <c r="T236" s="8"/>
      <c r="U236" s="9"/>
      <c r="Y236">
        <v>0</v>
      </c>
      <c r="Z236">
        <f t="shared" si="191"/>
        <v>633</v>
      </c>
      <c r="AA236">
        <f t="shared" si="186"/>
        <v>-1272.3778093010774</v>
      </c>
      <c r="AO236" s="5">
        <f t="shared" si="188"/>
        <v>40098.105960647852</v>
      </c>
      <c r="AP236" s="51">
        <f>LOOKUP($AO236,Data!$A$6:$A$1806,Data!$B$6:$B$1806)</f>
        <v>59.992000579833984</v>
      </c>
      <c r="AQ236" s="9">
        <f>LOOKUP($AO236,Data!$A$6:$A$1806,Data!$C$6:$C$1806)</f>
        <v>3767.79248046875</v>
      </c>
      <c r="AR236" s="9">
        <f>LOOKUP($AO236,Data!$A$6:$A$1806,Data!$D$6:$D$1806)</f>
        <v>335</v>
      </c>
      <c r="AS236" s="9">
        <f>IF($AS$1="+",LOOKUP($AO236,Data!$A$6:$A$1806,Data!$E$6:$E$1806)*-1,LOOKUP($AO236,Data!$A$6:$A$1806,Data!$E$6:$E$1806))</f>
        <v>-256.747802734375</v>
      </c>
      <c r="AT236" s="9">
        <f>LOOKUP($AO236,Data!$A$6:$A$1806,Data!$F$6:$F$1806)</f>
        <v>0</v>
      </c>
      <c r="AU236" s="9">
        <f>LOOKUP($AO236,Data!$A$6:$A$1806,Data!$G$6:$G$1806)</f>
        <v>205.5</v>
      </c>
      <c r="AV236" s="9">
        <f>LOOKUP($AO236,Data!$A$6:$A$1806,Data!$H$6:$H$1806)</f>
        <v>10</v>
      </c>
      <c r="AW236" s="9">
        <f>LOOKUP($AO236,Data!$A$6:$A$1806,Data!$I$6:$I$1806)</f>
        <v>0</v>
      </c>
      <c r="AX236" s="9">
        <f>LOOKUP($AO236,Data!$A$6:$A$1806,Data!$J$6:$J$1806)</f>
        <v>-103</v>
      </c>
      <c r="AY236" s="9">
        <f>LOOKUP($AO236,Data!$A$6:$A$1806,Data!$K$6:$K$1806)</f>
        <v>7635.63</v>
      </c>
      <c r="AZ236" s="16">
        <f t="shared" ref="AZ236:AZ299" si="193">(IF((AP236-$L$2)&gt;0,((AP236-$L$2-$L$5)/(($L$4*$L$2)-$L$5)*$L$3*-1),((AP236-$L$2+$L$5)/(($L$4*$L$2)-$L$5)*$L$3*-1)))</f>
        <v>6.3995361328125</v>
      </c>
      <c r="BB236" s="5"/>
      <c r="BO236" s="77"/>
      <c r="BP236" s="5"/>
      <c r="BQ236" s="77"/>
      <c r="BR236" s="77"/>
      <c r="BS236" s="77"/>
      <c r="BT236" s="77"/>
      <c r="BU236" s="77"/>
      <c r="BV236" s="77"/>
      <c r="BW236" s="77"/>
      <c r="BX236" s="77"/>
      <c r="CA236" s="77"/>
    </row>
    <row r="237" spans="2:79">
      <c r="B237" s="5">
        <f t="shared" si="183"/>
        <v>40098.105983795998</v>
      </c>
      <c r="C237">
        <f>LOOKUP(B237,Data!$A$6:$A$1806,Data!B$6:B$1806)</f>
        <v>59.988998413085937</v>
      </c>
      <c r="D237" s="8">
        <f>LOOKUP(B237,Data!$A$6:$A$1806,Data!C$6:C$1806)</f>
        <v>3768.633544921875</v>
      </c>
      <c r="H237" s="16">
        <f t="shared" si="192"/>
        <v>8.80126953125</v>
      </c>
      <c r="I237" s="8">
        <f t="shared" si="190"/>
        <v>7.8589709720173389</v>
      </c>
      <c r="J237" s="8"/>
      <c r="K237" s="8"/>
      <c r="L237" s="8">
        <f t="shared" si="184"/>
        <v>0.59345668260887663</v>
      </c>
      <c r="M237" s="8">
        <f t="shared" si="185"/>
        <v>3774.8857708299511</v>
      </c>
      <c r="N237" s="8">
        <f>AVERAGE(D$79:D237)</f>
        <v>3763.2477090703615</v>
      </c>
      <c r="O237" s="8">
        <f>AVERAGE(M$79:M237)</f>
        <v>3776.088907479058</v>
      </c>
      <c r="P237" s="8">
        <f t="shared" si="189"/>
        <v>3771.6289445363923</v>
      </c>
      <c r="Q237" s="8">
        <f>AVERAGE(P$79:P237)</f>
        <v>3725.0425949515834</v>
      </c>
      <c r="R237">
        <f t="shared" si="187"/>
        <v>633</v>
      </c>
      <c r="S237" s="9"/>
      <c r="T237" s="8"/>
      <c r="U237" s="9"/>
      <c r="Y237">
        <v>0</v>
      </c>
      <c r="Z237">
        <f t="shared" si="191"/>
        <v>633</v>
      </c>
      <c r="AA237">
        <f t="shared" si="186"/>
        <v>-1199.9649419676755</v>
      </c>
      <c r="AO237" s="5">
        <f t="shared" si="188"/>
        <v>40098.105983795998</v>
      </c>
      <c r="AP237" s="51">
        <f>LOOKUP($AO237,Data!$A$6:$A$1806,Data!$B$6:$B$1806)</f>
        <v>59.988998413085937</v>
      </c>
      <c r="AQ237" s="9">
        <f>LOOKUP($AO237,Data!$A$6:$A$1806,Data!$C$6:$C$1806)</f>
        <v>3768.633544921875</v>
      </c>
      <c r="AR237" s="9">
        <f>LOOKUP($AO237,Data!$A$6:$A$1806,Data!$D$6:$D$1806)</f>
        <v>335</v>
      </c>
      <c r="AS237" s="9">
        <f>IF($AS$1="+",LOOKUP($AO237,Data!$A$6:$A$1806,Data!$E$6:$E$1806)*-1,LOOKUP($AO237,Data!$A$6:$A$1806,Data!$E$6:$E$1806))</f>
        <v>-256.747802734375</v>
      </c>
      <c r="AT237" s="9">
        <f>LOOKUP($AO237,Data!$A$6:$A$1806,Data!$F$6:$F$1806)</f>
        <v>0</v>
      </c>
      <c r="AU237" s="9">
        <f>LOOKUP($AO237,Data!$A$6:$A$1806,Data!$G$6:$G$1806)</f>
        <v>206</v>
      </c>
      <c r="AV237" s="9">
        <f>LOOKUP($AO237,Data!$A$6:$A$1806,Data!$H$6:$H$1806)</f>
        <v>10</v>
      </c>
      <c r="AW237" s="9">
        <f>LOOKUP($AO237,Data!$A$6:$A$1806,Data!$I$6:$I$1806)</f>
        <v>0</v>
      </c>
      <c r="AX237" s="9">
        <f>LOOKUP($AO237,Data!$A$6:$A$1806,Data!$J$6:$J$1806)</f>
        <v>-103</v>
      </c>
      <c r="AY237" s="9">
        <f>LOOKUP($AO237,Data!$A$6:$A$1806,Data!$K$6:$K$1806)</f>
        <v>7635.96</v>
      </c>
      <c r="AZ237" s="16">
        <f t="shared" si="193"/>
        <v>8.80126953125</v>
      </c>
      <c r="BB237" s="5"/>
      <c r="BO237" s="77"/>
      <c r="BP237" s="5"/>
      <c r="BQ237" s="77"/>
      <c r="BR237" s="77"/>
      <c r="BS237" s="77"/>
      <c r="BT237" s="77"/>
      <c r="BU237" s="77"/>
      <c r="BV237" s="77"/>
      <c r="BW237" s="77"/>
      <c r="BX237" s="77"/>
      <c r="CA237" s="77"/>
    </row>
    <row r="238" spans="2:79">
      <c r="B238" s="5">
        <f t="shared" ref="B238:B301" si="194">B237+TIME(0,0,$B$1)</f>
        <v>40098.106006944145</v>
      </c>
      <c r="C238">
        <f>LOOKUP(B238,Data!$A$6:$A$1806,Data!B$6:B$1806)</f>
        <v>59.988998413085937</v>
      </c>
      <c r="D238" s="8">
        <f>LOOKUP(B238,Data!$A$6:$A$1806,Data!C$6:C$1806)</f>
        <v>3768.633544921875</v>
      </c>
      <c r="H238" s="16">
        <f t="shared" si="192"/>
        <v>8.80126953125</v>
      </c>
      <c r="I238" s="8">
        <f t="shared" si="190"/>
        <v>8.1887754677487692</v>
      </c>
      <c r="J238" s="8"/>
      <c r="K238" s="8"/>
      <c r="L238" s="8">
        <f t="shared" si="184"/>
        <v>0.59345668260887663</v>
      </c>
      <c r="M238" s="8">
        <f t="shared" si="185"/>
        <v>3775.8090320082915</v>
      </c>
      <c r="N238" s="8">
        <f>AVERAGE(D$79:D238)</f>
        <v>3763.2813705444337</v>
      </c>
      <c r="O238" s="8">
        <f>AVERAGE(M$79:M238)</f>
        <v>3776.0871582573659</v>
      </c>
      <c r="P238" s="8">
        <f t="shared" si="189"/>
        <v>3772.2224012190013</v>
      </c>
      <c r="Q238" s="8">
        <f>AVERAGE(P$79:P238)</f>
        <v>3725.3393232928875</v>
      </c>
      <c r="R238">
        <f t="shared" si="187"/>
        <v>633</v>
      </c>
      <c r="S238" s="9"/>
      <c r="T238" s="8"/>
      <c r="U238" s="9"/>
      <c r="Y238">
        <v>0</v>
      </c>
      <c r="Z238">
        <f t="shared" si="191"/>
        <v>633</v>
      </c>
      <c r="AA238">
        <f t="shared" si="186"/>
        <v>-1199.9649419676755</v>
      </c>
      <c r="AO238" s="5">
        <f t="shared" si="188"/>
        <v>40098.106006944145</v>
      </c>
      <c r="AP238" s="51">
        <f>LOOKUP($AO238,Data!$A$6:$A$1806,Data!$B$6:$B$1806)</f>
        <v>59.988998413085937</v>
      </c>
      <c r="AQ238" s="9">
        <f>LOOKUP($AO238,Data!$A$6:$A$1806,Data!$C$6:$C$1806)</f>
        <v>3768.633544921875</v>
      </c>
      <c r="AR238" s="9">
        <f>LOOKUP($AO238,Data!$A$6:$A$1806,Data!$D$6:$D$1806)</f>
        <v>335</v>
      </c>
      <c r="AS238" s="9">
        <f>IF($AS$1="+",LOOKUP($AO238,Data!$A$6:$A$1806,Data!$E$6:$E$1806)*-1,LOOKUP($AO238,Data!$A$6:$A$1806,Data!$E$6:$E$1806))</f>
        <v>-256.747802734375</v>
      </c>
      <c r="AT238" s="9">
        <f>LOOKUP($AO238,Data!$A$6:$A$1806,Data!$F$6:$F$1806)</f>
        <v>0</v>
      </c>
      <c r="AU238" s="9">
        <f>LOOKUP($AO238,Data!$A$6:$A$1806,Data!$G$6:$G$1806)</f>
        <v>206</v>
      </c>
      <c r="AV238" s="9">
        <f>LOOKUP($AO238,Data!$A$6:$A$1806,Data!$H$6:$H$1806)</f>
        <v>10</v>
      </c>
      <c r="AW238" s="9">
        <f>LOOKUP($AO238,Data!$A$6:$A$1806,Data!$I$6:$I$1806)</f>
        <v>0</v>
      </c>
      <c r="AX238" s="9">
        <f>LOOKUP($AO238,Data!$A$6:$A$1806,Data!$J$6:$J$1806)</f>
        <v>-103</v>
      </c>
      <c r="AY238" s="9">
        <f>LOOKUP($AO238,Data!$A$6:$A$1806,Data!$K$6:$K$1806)</f>
        <v>7635.96</v>
      </c>
      <c r="AZ238" s="16">
        <f t="shared" si="193"/>
        <v>8.80126953125</v>
      </c>
      <c r="BB238" s="5"/>
      <c r="BO238" s="77"/>
      <c r="BP238" s="5"/>
      <c r="BQ238" s="77"/>
      <c r="BR238" s="77"/>
      <c r="BS238" s="77"/>
      <c r="BT238" s="77"/>
      <c r="BU238" s="77"/>
      <c r="BV238" s="77"/>
      <c r="BW238" s="77"/>
      <c r="BX238" s="77"/>
      <c r="CA238" s="77"/>
    </row>
    <row r="239" spans="2:79">
      <c r="B239" s="5">
        <f t="shared" si="194"/>
        <v>40098.106030092291</v>
      </c>
      <c r="C239">
        <f>LOOKUP(B239,Data!$A$6:$A$1806,Data!B$6:B$1806)</f>
        <v>59.986000061035156</v>
      </c>
      <c r="D239" s="8">
        <f>LOOKUP(B239,Data!$A$6:$A$1806,Data!C$6:C$1806)</f>
        <v>3772.444580078125</v>
      </c>
      <c r="H239" s="16">
        <f t="shared" si="192"/>
        <v>11.199951171875</v>
      </c>
      <c r="I239" s="8">
        <f t="shared" si="190"/>
        <v>9.2426869641929503</v>
      </c>
      <c r="J239" s="8"/>
      <c r="K239" s="8"/>
      <c r="L239" s="8">
        <f t="shared" si="184"/>
        <v>0.59345668260887663</v>
      </c>
      <c r="M239" s="8">
        <f t="shared" si="185"/>
        <v>3777.4564001873446</v>
      </c>
      <c r="N239" s="8">
        <f>AVERAGE(D$79:D239)</f>
        <v>3763.3382848893634</v>
      </c>
      <c r="O239" s="8">
        <f>AVERAGE(M$79:M239)</f>
        <v>3776.0956628656263</v>
      </c>
      <c r="P239" s="8">
        <f t="shared" si="189"/>
        <v>3772.8158579016103</v>
      </c>
      <c r="Q239" s="8">
        <f>AVERAGE(P$79:P239)</f>
        <v>3725.636051634192</v>
      </c>
      <c r="R239">
        <f t="shared" si="187"/>
        <v>633</v>
      </c>
      <c r="S239" s="9"/>
      <c r="T239" s="8"/>
      <c r="U239" s="9"/>
      <c r="Y239">
        <v>0</v>
      </c>
      <c r="Z239">
        <f t="shared" si="191"/>
        <v>633</v>
      </c>
      <c r="AA239">
        <f t="shared" si="186"/>
        <v>-1135.4281843374731</v>
      </c>
      <c r="AO239" s="5">
        <f t="shared" si="188"/>
        <v>40098.106030092291</v>
      </c>
      <c r="AP239" s="51">
        <f>LOOKUP($AO239,Data!$A$6:$A$1806,Data!$B$6:$B$1806)</f>
        <v>59.986000061035156</v>
      </c>
      <c r="AQ239" s="9">
        <f>LOOKUP($AO239,Data!$A$6:$A$1806,Data!$C$6:$C$1806)</f>
        <v>3772.444580078125</v>
      </c>
      <c r="AR239" s="9">
        <f>LOOKUP($AO239,Data!$A$6:$A$1806,Data!$D$6:$D$1806)</f>
        <v>335</v>
      </c>
      <c r="AS239" s="9">
        <f>IF($AS$1="+",LOOKUP($AO239,Data!$A$6:$A$1806,Data!$E$6:$E$1806)*-1,LOOKUP($AO239,Data!$A$6:$A$1806,Data!$E$6:$E$1806))</f>
        <v>-167.43197631835937</v>
      </c>
      <c r="AT239" s="9">
        <f>LOOKUP($AO239,Data!$A$6:$A$1806,Data!$F$6:$F$1806)</f>
        <v>0</v>
      </c>
      <c r="AU239" s="9">
        <f>LOOKUP($AO239,Data!$A$6:$A$1806,Data!$G$6:$G$1806)</f>
        <v>206.5</v>
      </c>
      <c r="AV239" s="9">
        <f>LOOKUP($AO239,Data!$A$6:$A$1806,Data!$H$6:$H$1806)</f>
        <v>10</v>
      </c>
      <c r="AW239" s="9">
        <f>LOOKUP($AO239,Data!$A$6:$A$1806,Data!$I$6:$I$1806)</f>
        <v>0</v>
      </c>
      <c r="AX239" s="9">
        <f>LOOKUP($AO239,Data!$A$6:$A$1806,Data!$J$6:$J$1806)</f>
        <v>-103</v>
      </c>
      <c r="AY239" s="9">
        <f>LOOKUP($AO239,Data!$A$6:$A$1806,Data!$K$6:$K$1806)</f>
        <v>7636.29</v>
      </c>
      <c r="AZ239" s="16">
        <f t="shared" si="193"/>
        <v>11.199951171875</v>
      </c>
      <c r="BB239" s="5"/>
      <c r="BO239" s="77"/>
      <c r="BP239" s="5"/>
      <c r="BQ239" s="77"/>
      <c r="BR239" s="77"/>
      <c r="BS239" s="77"/>
      <c r="BT239" s="77"/>
      <c r="BU239" s="77"/>
      <c r="BV239" s="77"/>
      <c r="BW239" s="77"/>
      <c r="BX239" s="77"/>
      <c r="CA239" s="77"/>
    </row>
    <row r="240" spans="2:79">
      <c r="B240" s="5">
        <f t="shared" si="194"/>
        <v>40098.106053240437</v>
      </c>
      <c r="C240">
        <f>LOOKUP(B240,Data!$A$6:$A$1806,Data!B$6:B$1806)</f>
        <v>59.983001708984375</v>
      </c>
      <c r="D240" s="8">
        <f>LOOKUP(B240,Data!$A$6:$A$1806,Data!C$6:C$1806)</f>
        <v>3773.69482421875</v>
      </c>
      <c r="H240" s="16">
        <f t="shared" si="192"/>
        <v>13.5986328125</v>
      </c>
      <c r="I240" s="8">
        <f t="shared" si="190"/>
        <v>10.767268011100418</v>
      </c>
      <c r="J240" s="8"/>
      <c r="K240" s="8"/>
      <c r="L240" s="8">
        <f t="shared" si="184"/>
        <v>0.59345668260887663</v>
      </c>
      <c r="M240" s="8">
        <f t="shared" si="185"/>
        <v>3779.5744379168609</v>
      </c>
      <c r="N240" s="8">
        <f>AVERAGE(D$79:D240)</f>
        <v>3763.402214144483</v>
      </c>
      <c r="O240" s="8">
        <f>AVERAGE(M$79:M240)</f>
        <v>3776.1171367856959</v>
      </c>
      <c r="P240" s="8">
        <f t="shared" si="189"/>
        <v>3773.4093145842194</v>
      </c>
      <c r="Q240" s="8">
        <f>AVERAGE(P$79:P240)</f>
        <v>3725.9327799754965</v>
      </c>
      <c r="R240">
        <f t="shared" si="187"/>
        <v>633</v>
      </c>
      <c r="S240" s="9"/>
      <c r="T240" s="8"/>
      <c r="U240" s="9"/>
      <c r="Y240">
        <v>0</v>
      </c>
      <c r="Z240">
        <f t="shared" si="191"/>
        <v>633</v>
      </c>
      <c r="AA240">
        <f t="shared" si="186"/>
        <v>-1077.4789909418525</v>
      </c>
      <c r="AO240" s="5">
        <f t="shared" si="188"/>
        <v>40098.106053240437</v>
      </c>
      <c r="AP240" s="51">
        <f>LOOKUP($AO240,Data!$A$6:$A$1806,Data!$B$6:$B$1806)</f>
        <v>59.983001708984375</v>
      </c>
      <c r="AQ240" s="9">
        <f>LOOKUP($AO240,Data!$A$6:$A$1806,Data!$C$6:$C$1806)</f>
        <v>3773.69482421875</v>
      </c>
      <c r="AR240" s="9">
        <f>LOOKUP($AO240,Data!$A$6:$A$1806,Data!$D$6:$D$1806)</f>
        <v>335</v>
      </c>
      <c r="AS240" s="9">
        <f>IF($AS$1="+",LOOKUP($AO240,Data!$A$6:$A$1806,Data!$E$6:$E$1806)*-1,LOOKUP($AO240,Data!$A$6:$A$1806,Data!$E$6:$E$1806))</f>
        <v>-167.43197631835937</v>
      </c>
      <c r="AT240" s="9">
        <f>LOOKUP($AO240,Data!$A$6:$A$1806,Data!$F$6:$F$1806)</f>
        <v>0</v>
      </c>
      <c r="AU240" s="9">
        <f>LOOKUP($AO240,Data!$A$6:$A$1806,Data!$G$6:$G$1806)</f>
        <v>207</v>
      </c>
      <c r="AV240" s="9">
        <f>LOOKUP($AO240,Data!$A$6:$A$1806,Data!$H$6:$H$1806)</f>
        <v>10</v>
      </c>
      <c r="AW240" s="9">
        <f>LOOKUP($AO240,Data!$A$6:$A$1806,Data!$I$6:$I$1806)</f>
        <v>0</v>
      </c>
      <c r="AX240" s="9">
        <f>LOOKUP($AO240,Data!$A$6:$A$1806,Data!$J$6:$J$1806)</f>
        <v>-103</v>
      </c>
      <c r="AY240" s="9">
        <f>LOOKUP($AO240,Data!$A$6:$A$1806,Data!$K$6:$K$1806)</f>
        <v>7636.62</v>
      </c>
      <c r="AZ240" s="16">
        <f t="shared" si="193"/>
        <v>13.5986328125</v>
      </c>
      <c r="BB240" s="5"/>
      <c r="BO240" s="77"/>
      <c r="BP240" s="5"/>
      <c r="BQ240" s="77"/>
      <c r="BR240" s="77"/>
      <c r="BS240" s="77"/>
      <c r="BT240" s="77"/>
      <c r="BU240" s="77"/>
      <c r="BV240" s="77"/>
      <c r="BW240" s="77"/>
      <c r="BX240" s="77"/>
      <c r="CA240" s="77"/>
    </row>
    <row r="241" spans="2:79">
      <c r="B241" s="5">
        <f t="shared" si="194"/>
        <v>40098.106076388583</v>
      </c>
      <c r="C241">
        <f>LOOKUP(B241,Data!$A$6:$A$1806,Data!B$6:B$1806)</f>
        <v>59.983001708984375</v>
      </c>
      <c r="D241" s="8">
        <f>LOOKUP(B241,Data!$A$6:$A$1806,Data!C$6:C$1806)</f>
        <v>3773.69482421875</v>
      </c>
      <c r="H241" s="16">
        <f t="shared" si="192"/>
        <v>13.5986328125</v>
      </c>
      <c r="I241" s="8">
        <f t="shared" si="190"/>
        <v>11.758245691590272</v>
      </c>
      <c r="J241" s="8"/>
      <c r="K241" s="8"/>
      <c r="L241" s="8">
        <f t="shared" si="184"/>
        <v>0.59345668260887663</v>
      </c>
      <c r="M241" s="8">
        <f t="shared" si="185"/>
        <v>3781.1588722799597</v>
      </c>
      <c r="N241" s="8">
        <f>AVERAGE(D$79:D241)</f>
        <v>3763.4653589915642</v>
      </c>
      <c r="O241" s="8">
        <f>AVERAGE(M$79:M241)</f>
        <v>3776.1480676782985</v>
      </c>
      <c r="P241" s="8">
        <f t="shared" si="189"/>
        <v>3774.0027712668284</v>
      </c>
      <c r="Q241" s="8">
        <f>AVERAGE(P$79:P241)</f>
        <v>3726.229508316801</v>
      </c>
      <c r="R241">
        <f t="shared" si="187"/>
        <v>633</v>
      </c>
      <c r="S241" s="9"/>
      <c r="T241" s="8"/>
      <c r="U241" s="9"/>
      <c r="Y241">
        <v>0</v>
      </c>
      <c r="Z241">
        <f t="shared" si="191"/>
        <v>633</v>
      </c>
      <c r="AA241">
        <f t="shared" si="186"/>
        <v>-1077.4789909418525</v>
      </c>
      <c r="AO241" s="5">
        <f t="shared" si="188"/>
        <v>40098.106076388583</v>
      </c>
      <c r="AP241" s="51">
        <f>LOOKUP($AO241,Data!$A$6:$A$1806,Data!$B$6:$B$1806)</f>
        <v>59.983001708984375</v>
      </c>
      <c r="AQ241" s="9">
        <f>LOOKUP($AO241,Data!$A$6:$A$1806,Data!$C$6:$C$1806)</f>
        <v>3773.69482421875</v>
      </c>
      <c r="AR241" s="9">
        <f>LOOKUP($AO241,Data!$A$6:$A$1806,Data!$D$6:$D$1806)</f>
        <v>335</v>
      </c>
      <c r="AS241" s="9">
        <f>IF($AS$1="+",LOOKUP($AO241,Data!$A$6:$A$1806,Data!$E$6:$E$1806)*-1,LOOKUP($AO241,Data!$A$6:$A$1806,Data!$E$6:$E$1806))</f>
        <v>-167.43197631835937</v>
      </c>
      <c r="AT241" s="9">
        <f>LOOKUP($AO241,Data!$A$6:$A$1806,Data!$F$6:$F$1806)</f>
        <v>0</v>
      </c>
      <c r="AU241" s="9">
        <f>LOOKUP($AO241,Data!$A$6:$A$1806,Data!$G$6:$G$1806)</f>
        <v>207</v>
      </c>
      <c r="AV241" s="9">
        <f>LOOKUP($AO241,Data!$A$6:$A$1806,Data!$H$6:$H$1806)</f>
        <v>10</v>
      </c>
      <c r="AW241" s="9">
        <f>LOOKUP($AO241,Data!$A$6:$A$1806,Data!$I$6:$I$1806)</f>
        <v>0</v>
      </c>
      <c r="AX241" s="9">
        <f>LOOKUP($AO241,Data!$A$6:$A$1806,Data!$J$6:$J$1806)</f>
        <v>-103</v>
      </c>
      <c r="AY241" s="9">
        <f>LOOKUP($AO241,Data!$A$6:$A$1806,Data!$K$6:$K$1806)</f>
        <v>7636.62</v>
      </c>
      <c r="AZ241" s="16">
        <f t="shared" si="193"/>
        <v>13.5986328125</v>
      </c>
      <c r="BB241" s="5"/>
      <c r="BO241" s="77"/>
      <c r="BP241" s="5"/>
      <c r="BQ241" s="77"/>
      <c r="BR241" s="77"/>
      <c r="BS241" s="77"/>
      <c r="BT241" s="77"/>
      <c r="BU241" s="77"/>
      <c r="BV241" s="77"/>
      <c r="BW241" s="77"/>
      <c r="BX241" s="77"/>
      <c r="CA241" s="77"/>
    </row>
    <row r="242" spans="2:79">
      <c r="B242" s="5">
        <f t="shared" si="194"/>
        <v>40098.10609953673</v>
      </c>
      <c r="C242">
        <f>LOOKUP(B242,Data!$A$6:$A$1806,Data!B$6:B$1806)</f>
        <v>59.987998962402344</v>
      </c>
      <c r="D242" s="8">
        <f>LOOKUP(B242,Data!$A$6:$A$1806,Data!C$6:C$1806)</f>
        <v>3775.8408203125</v>
      </c>
      <c r="H242" s="16">
        <f t="shared" si="192"/>
        <v>9.600830078125</v>
      </c>
      <c r="I242" s="8">
        <f t="shared" si="190"/>
        <v>11.003150226877427</v>
      </c>
      <c r="J242" s="8"/>
      <c r="K242" s="8"/>
      <c r="L242" s="8">
        <f t="shared" si="184"/>
        <v>0.59345668260887663</v>
      </c>
      <c r="M242" s="8">
        <f t="shared" si="185"/>
        <v>3780.9972334978561</v>
      </c>
      <c r="N242" s="8">
        <f>AVERAGE(D$79:D242)</f>
        <v>3763.5408191215702</v>
      </c>
      <c r="O242" s="8">
        <f>AVERAGE(M$79:M242)</f>
        <v>3776.1776357625645</v>
      </c>
      <c r="P242" s="8">
        <f t="shared" si="189"/>
        <v>3774.5962279494374</v>
      </c>
      <c r="Q242" s="8">
        <f>AVERAGE(P$79:P242)</f>
        <v>3726.526236658106</v>
      </c>
      <c r="R242">
        <f t="shared" si="187"/>
        <v>633</v>
      </c>
      <c r="S242" s="9"/>
      <c r="T242" s="8"/>
      <c r="U242" s="9"/>
      <c r="Y242">
        <v>0</v>
      </c>
      <c r="Z242">
        <f t="shared" si="191"/>
        <v>633</v>
      </c>
      <c r="AA242">
        <f t="shared" si="186"/>
        <v>-1177.6526879812641</v>
      </c>
      <c r="AO242" s="5">
        <f t="shared" si="188"/>
        <v>40098.10609953673</v>
      </c>
      <c r="AP242" s="51">
        <f>LOOKUP($AO242,Data!$A$6:$A$1806,Data!$B$6:$B$1806)</f>
        <v>59.987998962402344</v>
      </c>
      <c r="AQ242" s="9">
        <f>LOOKUP($AO242,Data!$A$6:$A$1806,Data!$C$6:$C$1806)</f>
        <v>3775.8408203125</v>
      </c>
      <c r="AR242" s="9">
        <f>LOOKUP($AO242,Data!$A$6:$A$1806,Data!$D$6:$D$1806)</f>
        <v>335</v>
      </c>
      <c r="AS242" s="9">
        <f>IF($AS$1="+",LOOKUP($AO242,Data!$A$6:$A$1806,Data!$E$6:$E$1806)*-1,LOOKUP($AO242,Data!$A$6:$A$1806,Data!$E$6:$E$1806))</f>
        <v>-167.43197631835937</v>
      </c>
      <c r="AT242" s="9">
        <f>LOOKUP($AO242,Data!$A$6:$A$1806,Data!$F$6:$F$1806)</f>
        <v>0</v>
      </c>
      <c r="AU242" s="9">
        <f>LOOKUP($AO242,Data!$A$6:$A$1806,Data!$G$6:$G$1806)</f>
        <v>207.5</v>
      </c>
      <c r="AV242" s="9">
        <f>LOOKUP($AO242,Data!$A$6:$A$1806,Data!$H$6:$H$1806)</f>
        <v>10</v>
      </c>
      <c r="AW242" s="9">
        <f>LOOKUP($AO242,Data!$A$6:$A$1806,Data!$I$6:$I$1806)</f>
        <v>0</v>
      </c>
      <c r="AX242" s="9">
        <f>LOOKUP($AO242,Data!$A$6:$A$1806,Data!$J$6:$J$1806)</f>
        <v>-103</v>
      </c>
      <c r="AY242" s="9">
        <f>LOOKUP($AO242,Data!$A$6:$A$1806,Data!$K$6:$K$1806)</f>
        <v>7636.95</v>
      </c>
      <c r="AZ242" s="16">
        <f t="shared" si="193"/>
        <v>9.600830078125</v>
      </c>
      <c r="BB242" s="5"/>
      <c r="BO242" s="77"/>
      <c r="BP242" s="5"/>
      <c r="BQ242" s="77"/>
      <c r="BR242" s="77"/>
      <c r="BS242" s="77"/>
      <c r="BT242" s="77"/>
      <c r="BU242" s="77"/>
      <c r="BV242" s="77"/>
      <c r="BW242" s="77"/>
      <c r="BX242" s="77"/>
      <c r="CA242" s="77"/>
    </row>
    <row r="243" spans="2:79">
      <c r="B243" s="5">
        <f t="shared" si="194"/>
        <v>40098.106122684876</v>
      </c>
      <c r="C243">
        <f>LOOKUP(B243,Data!$A$6:$A$1806,Data!B$6:B$1806)</f>
        <v>59.995998382568359</v>
      </c>
      <c r="D243" s="8">
        <f>LOOKUP(B243,Data!$A$6:$A$1806,Data!C$6:C$1806)</f>
        <v>3775.36328125</v>
      </c>
      <c r="H243" s="16">
        <f t="shared" si="192"/>
        <v>3.2012939453125</v>
      </c>
      <c r="I243" s="8">
        <f t="shared" si="190"/>
        <v>8.2725005283297026</v>
      </c>
      <c r="J243" s="8"/>
      <c r="K243" s="8"/>
      <c r="L243" s="8">
        <f t="shared" si="184"/>
        <v>0.59345668260887663</v>
      </c>
      <c r="M243" s="8">
        <f t="shared" si="185"/>
        <v>3778.8600404819172</v>
      </c>
      <c r="N243" s="8">
        <f>AVERAGE(D$79:D243)</f>
        <v>3763.6124704071972</v>
      </c>
      <c r="O243" s="8">
        <f>AVERAGE(M$79:M243)</f>
        <v>3776.1938927608635</v>
      </c>
      <c r="P243" s="8">
        <f t="shared" si="189"/>
        <v>3775.1896846320465</v>
      </c>
      <c r="Q243" s="8">
        <f>AVERAGE(P$79:P243)</f>
        <v>3726.82296499941</v>
      </c>
      <c r="R243">
        <f t="shared" si="187"/>
        <v>633</v>
      </c>
      <c r="S243" s="9"/>
      <c r="T243" s="8"/>
      <c r="U243" s="9"/>
      <c r="Y243">
        <v>0</v>
      </c>
      <c r="Z243">
        <f t="shared" si="191"/>
        <v>633</v>
      </c>
      <c r="AA243">
        <f t="shared" si="186"/>
        <v>-1383.5590278067286</v>
      </c>
      <c r="AO243" s="5">
        <f t="shared" si="188"/>
        <v>40098.106122684876</v>
      </c>
      <c r="AP243" s="51">
        <f>LOOKUP($AO243,Data!$A$6:$A$1806,Data!$B$6:$B$1806)</f>
        <v>59.995998382568359</v>
      </c>
      <c r="AQ243" s="9">
        <f>LOOKUP($AO243,Data!$A$6:$A$1806,Data!$C$6:$C$1806)</f>
        <v>3775.36328125</v>
      </c>
      <c r="AR243" s="9">
        <f>LOOKUP($AO243,Data!$A$6:$A$1806,Data!$D$6:$D$1806)</f>
        <v>335</v>
      </c>
      <c r="AS243" s="9">
        <f>IF($AS$1="+",LOOKUP($AO243,Data!$A$6:$A$1806,Data!$E$6:$E$1806)*-1,LOOKUP($AO243,Data!$A$6:$A$1806,Data!$E$6:$E$1806))</f>
        <v>-167.43197631835937</v>
      </c>
      <c r="AT243" s="9">
        <f>LOOKUP($AO243,Data!$A$6:$A$1806,Data!$F$6:$F$1806)</f>
        <v>0</v>
      </c>
      <c r="AU243" s="9">
        <f>LOOKUP($AO243,Data!$A$6:$A$1806,Data!$G$6:$G$1806)</f>
        <v>208</v>
      </c>
      <c r="AV243" s="9">
        <f>LOOKUP($AO243,Data!$A$6:$A$1806,Data!$H$6:$H$1806)</f>
        <v>10</v>
      </c>
      <c r="AW243" s="9">
        <f>LOOKUP($AO243,Data!$A$6:$A$1806,Data!$I$6:$I$1806)</f>
        <v>0</v>
      </c>
      <c r="AX243" s="9">
        <f>LOOKUP($AO243,Data!$A$6:$A$1806,Data!$J$6:$J$1806)</f>
        <v>-103</v>
      </c>
      <c r="AY243" s="9">
        <f>LOOKUP($AO243,Data!$A$6:$A$1806,Data!$K$6:$K$1806)</f>
        <v>7637.28</v>
      </c>
      <c r="AZ243" s="16">
        <f t="shared" si="193"/>
        <v>3.2012939453125</v>
      </c>
      <c r="BB243" s="5"/>
      <c r="BO243" s="77"/>
      <c r="BP243" s="5"/>
      <c r="BQ243" s="77"/>
      <c r="BR243" s="77"/>
      <c r="BS243" s="77"/>
      <c r="BT243" s="77"/>
      <c r="BU243" s="77"/>
      <c r="BV243" s="77"/>
      <c r="BW243" s="77"/>
      <c r="BX243" s="77"/>
      <c r="CA243" s="77"/>
    </row>
    <row r="244" spans="2:79">
      <c r="B244" s="5">
        <f t="shared" si="194"/>
        <v>40098.106145833022</v>
      </c>
      <c r="C244">
        <f>LOOKUP(B244,Data!$A$6:$A$1806,Data!B$6:B$1806)</f>
        <v>59.995998382568359</v>
      </c>
      <c r="D244" s="8">
        <f>LOOKUP(B244,Data!$A$6:$A$1806,Data!C$6:C$1806)</f>
        <v>3775.36328125</v>
      </c>
      <c r="H244" s="16">
        <f t="shared" si="192"/>
        <v>3.2012939453125</v>
      </c>
      <c r="I244" s="8">
        <f t="shared" si="190"/>
        <v>6.4975782242736821</v>
      </c>
      <c r="J244" s="8"/>
      <c r="K244" s="8"/>
      <c r="L244" s="8">
        <f t="shared" si="184"/>
        <v>0.59345668260887663</v>
      </c>
      <c r="M244" s="8">
        <f t="shared" si="185"/>
        <v>3777.6785748604702</v>
      </c>
      <c r="N244" s="8">
        <f>AVERAGE(D$79:D244)</f>
        <v>3763.6832584243225</v>
      </c>
      <c r="O244" s="8">
        <f>AVERAGE(M$79:M244)</f>
        <v>3776.2028366289333</v>
      </c>
      <c r="P244" s="8">
        <f t="shared" si="189"/>
        <v>3775.7831413146555</v>
      </c>
      <c r="Q244" s="8">
        <f>AVERAGE(P$79:P244)</f>
        <v>3727.1196933407145</v>
      </c>
      <c r="R244">
        <f t="shared" si="187"/>
        <v>633</v>
      </c>
      <c r="S244" s="9"/>
      <c r="T244" s="8"/>
      <c r="U244" s="9"/>
      <c r="Y244">
        <v>0</v>
      </c>
      <c r="Z244">
        <f t="shared" si="191"/>
        <v>633</v>
      </c>
      <c r="AA244">
        <f t="shared" si="186"/>
        <v>-1383.5590278067286</v>
      </c>
      <c r="AO244" s="5">
        <f t="shared" si="188"/>
        <v>40098.106145833022</v>
      </c>
      <c r="AP244" s="51">
        <f>LOOKUP($AO244,Data!$A$6:$A$1806,Data!$B$6:$B$1806)</f>
        <v>59.995998382568359</v>
      </c>
      <c r="AQ244" s="9">
        <f>LOOKUP($AO244,Data!$A$6:$A$1806,Data!$C$6:$C$1806)</f>
        <v>3775.36328125</v>
      </c>
      <c r="AR244" s="9">
        <f>LOOKUP($AO244,Data!$A$6:$A$1806,Data!$D$6:$D$1806)</f>
        <v>335</v>
      </c>
      <c r="AS244" s="9">
        <f>IF($AS$1="+",LOOKUP($AO244,Data!$A$6:$A$1806,Data!$E$6:$E$1806)*-1,LOOKUP($AO244,Data!$A$6:$A$1806,Data!$E$6:$E$1806))</f>
        <v>-167.43197631835937</v>
      </c>
      <c r="AT244" s="9">
        <f>LOOKUP($AO244,Data!$A$6:$A$1806,Data!$F$6:$F$1806)</f>
        <v>0</v>
      </c>
      <c r="AU244" s="9">
        <f>LOOKUP($AO244,Data!$A$6:$A$1806,Data!$G$6:$G$1806)</f>
        <v>208</v>
      </c>
      <c r="AV244" s="9">
        <f>LOOKUP($AO244,Data!$A$6:$A$1806,Data!$H$6:$H$1806)</f>
        <v>10</v>
      </c>
      <c r="AW244" s="9">
        <f>LOOKUP($AO244,Data!$A$6:$A$1806,Data!$I$6:$I$1806)</f>
        <v>0</v>
      </c>
      <c r="AX244" s="9">
        <f>LOOKUP($AO244,Data!$A$6:$A$1806,Data!$J$6:$J$1806)</f>
        <v>-103</v>
      </c>
      <c r="AY244" s="9">
        <f>LOOKUP($AO244,Data!$A$6:$A$1806,Data!$K$6:$K$1806)</f>
        <v>7637.28</v>
      </c>
      <c r="AZ244" s="16">
        <f t="shared" si="193"/>
        <v>3.2012939453125</v>
      </c>
      <c r="BB244" s="5"/>
      <c r="BO244" s="77"/>
      <c r="BP244" s="5"/>
      <c r="BQ244" s="77"/>
      <c r="BR244" s="77"/>
      <c r="BS244" s="77"/>
      <c r="BT244" s="77"/>
      <c r="BU244" s="77"/>
      <c r="BV244" s="77"/>
      <c r="BW244" s="77"/>
      <c r="BX244" s="77"/>
      <c r="CA244" s="77"/>
    </row>
    <row r="245" spans="2:79">
      <c r="B245" s="5">
        <f t="shared" si="194"/>
        <v>40098.106168981169</v>
      </c>
      <c r="C245">
        <f>LOOKUP(B245,Data!$A$6:$A$1806,Data!B$6:B$1806)</f>
        <v>59.998001098632813</v>
      </c>
      <c r="D245" s="8">
        <f>LOOKUP(B245,Data!$A$6:$A$1806,Data!C$6:C$1806)</f>
        <v>3775.49169921875</v>
      </c>
      <c r="H245" s="16">
        <f t="shared" si="192"/>
        <v>1.59912109375</v>
      </c>
      <c r="I245" s="8">
        <f t="shared" si="190"/>
        <v>4.7831182285903937</v>
      </c>
      <c r="J245" s="8"/>
      <c r="K245" s="8"/>
      <c r="L245" s="8">
        <f t="shared" si="184"/>
        <v>0.59345668260887663</v>
      </c>
      <c r="M245" s="8">
        <f t="shared" si="185"/>
        <v>3776.557571547396</v>
      </c>
      <c r="N245" s="8">
        <f>AVERAGE(D$79:D245)</f>
        <v>3763.7539676506362</v>
      </c>
      <c r="O245" s="8">
        <f>AVERAGE(M$79:M245)</f>
        <v>3776.2049607901213</v>
      </c>
      <c r="P245" s="8">
        <f t="shared" si="189"/>
        <v>3776.3765979972645</v>
      </c>
      <c r="Q245" s="8">
        <f>AVERAGE(P$79:P245)</f>
        <v>3727.4164216820191</v>
      </c>
      <c r="R245">
        <f t="shared" si="187"/>
        <v>633</v>
      </c>
      <c r="S245" s="9"/>
      <c r="T245" s="8"/>
      <c r="U245" s="9"/>
      <c r="Y245">
        <v>0</v>
      </c>
      <c r="Z245">
        <f t="shared" si="191"/>
        <v>633</v>
      </c>
      <c r="AA245">
        <f t="shared" si="186"/>
        <v>-1446.8949906264986</v>
      </c>
      <c r="AO245" s="5">
        <f t="shared" si="188"/>
        <v>40098.106168981169</v>
      </c>
      <c r="AP245" s="51">
        <f>LOOKUP($AO245,Data!$A$6:$A$1806,Data!$B$6:$B$1806)</f>
        <v>59.998001098632813</v>
      </c>
      <c r="AQ245" s="9">
        <f>LOOKUP($AO245,Data!$A$6:$A$1806,Data!$C$6:$C$1806)</f>
        <v>3775.49169921875</v>
      </c>
      <c r="AR245" s="9">
        <f>LOOKUP($AO245,Data!$A$6:$A$1806,Data!$D$6:$D$1806)</f>
        <v>335</v>
      </c>
      <c r="AS245" s="9">
        <f>IF($AS$1="+",LOOKUP($AO245,Data!$A$6:$A$1806,Data!$E$6:$E$1806)*-1,LOOKUP($AO245,Data!$A$6:$A$1806,Data!$E$6:$E$1806))</f>
        <v>-167.43197631835937</v>
      </c>
      <c r="AT245" s="9">
        <f>LOOKUP($AO245,Data!$A$6:$A$1806,Data!$F$6:$F$1806)</f>
        <v>0</v>
      </c>
      <c r="AU245" s="9">
        <f>LOOKUP($AO245,Data!$A$6:$A$1806,Data!$G$6:$G$1806)</f>
        <v>208.5</v>
      </c>
      <c r="AV245" s="9">
        <f>LOOKUP($AO245,Data!$A$6:$A$1806,Data!$H$6:$H$1806)</f>
        <v>10</v>
      </c>
      <c r="AW245" s="9">
        <f>LOOKUP($AO245,Data!$A$6:$A$1806,Data!$I$6:$I$1806)</f>
        <v>0</v>
      </c>
      <c r="AX245" s="9">
        <f>LOOKUP($AO245,Data!$A$6:$A$1806,Data!$J$6:$J$1806)</f>
        <v>-103</v>
      </c>
      <c r="AY245" s="9">
        <f>LOOKUP($AO245,Data!$A$6:$A$1806,Data!$K$6:$K$1806)</f>
        <v>7637.61</v>
      </c>
      <c r="AZ245" s="16">
        <f t="shared" si="193"/>
        <v>1.59912109375</v>
      </c>
      <c r="BB245" s="5"/>
      <c r="BO245" s="77"/>
      <c r="BP245" s="5"/>
      <c r="BQ245" s="77"/>
      <c r="BR245" s="77"/>
      <c r="BS245" s="77"/>
      <c r="BT245" s="77"/>
      <c r="BU245" s="77"/>
      <c r="BV245" s="77"/>
      <c r="BW245" s="77"/>
      <c r="BX245" s="77"/>
      <c r="CA245" s="77"/>
    </row>
    <row r="246" spans="2:79">
      <c r="B246" s="5">
        <f t="shared" si="194"/>
        <v>40098.106192129315</v>
      </c>
      <c r="C246">
        <f>LOOKUP(B246,Data!$A$6:$A$1806,Data!B$6:B$1806)</f>
        <v>60.000999450683594</v>
      </c>
      <c r="D246" s="8">
        <f>LOOKUP(B246,Data!$A$6:$A$1806,Data!C$6:C$1806)</f>
        <v>3776.420166015625</v>
      </c>
      <c r="H246" s="16">
        <f t="shared" si="192"/>
        <v>-0.799560546875</v>
      </c>
      <c r="I246" s="8">
        <f t="shared" si="190"/>
        <v>2.8291806571775062</v>
      </c>
      <c r="J246" s="8"/>
      <c r="K246" s="8"/>
      <c r="L246" s="8">
        <f t="shared" si="184"/>
        <v>0.59345668260887663</v>
      </c>
      <c r="M246" s="8">
        <f t="shared" si="185"/>
        <v>3775.1970906585921</v>
      </c>
      <c r="N246" s="8">
        <f>AVERAGE(D$79:D246)</f>
        <v>3763.829361688523</v>
      </c>
      <c r="O246" s="8">
        <f>AVERAGE(M$79:M246)</f>
        <v>3776.1989615631478</v>
      </c>
      <c r="P246" s="8">
        <f t="shared" si="189"/>
        <v>3776.9700546798736</v>
      </c>
      <c r="Q246" s="8">
        <f>AVERAGE(P$79:P246)</f>
        <v>3727.7131500233236</v>
      </c>
      <c r="R246">
        <f t="shared" si="187"/>
        <v>633</v>
      </c>
      <c r="S246" s="9"/>
      <c r="T246" s="8"/>
      <c r="U246" s="9"/>
      <c r="Y246">
        <v>0</v>
      </c>
      <c r="Z246">
        <f t="shared" si="191"/>
        <v>633</v>
      </c>
      <c r="AA246">
        <f t="shared" si="186"/>
        <v>-1553.3550386145564</v>
      </c>
      <c r="AO246" s="5">
        <f t="shared" si="188"/>
        <v>40098.106192129315</v>
      </c>
      <c r="AP246" s="51">
        <f>LOOKUP($AO246,Data!$A$6:$A$1806,Data!$B$6:$B$1806)</f>
        <v>60.000999450683594</v>
      </c>
      <c r="AQ246" s="9">
        <f>LOOKUP($AO246,Data!$A$6:$A$1806,Data!$C$6:$C$1806)</f>
        <v>3776.420166015625</v>
      </c>
      <c r="AR246" s="9">
        <f>LOOKUP($AO246,Data!$A$6:$A$1806,Data!$D$6:$D$1806)</f>
        <v>335</v>
      </c>
      <c r="AS246" s="9">
        <f>IF($AS$1="+",LOOKUP($AO246,Data!$A$6:$A$1806,Data!$E$6:$E$1806)*-1,LOOKUP($AO246,Data!$A$6:$A$1806,Data!$E$6:$E$1806))</f>
        <v>-164.97340393066406</v>
      </c>
      <c r="AT246" s="9">
        <f>LOOKUP($AO246,Data!$A$6:$A$1806,Data!$F$6:$F$1806)</f>
        <v>0</v>
      </c>
      <c r="AU246" s="9">
        <f>LOOKUP($AO246,Data!$A$6:$A$1806,Data!$G$6:$G$1806)</f>
        <v>209</v>
      </c>
      <c r="AV246" s="9">
        <f>LOOKUP($AO246,Data!$A$6:$A$1806,Data!$H$6:$H$1806)</f>
        <v>10</v>
      </c>
      <c r="AW246" s="9">
        <f>LOOKUP($AO246,Data!$A$6:$A$1806,Data!$I$6:$I$1806)</f>
        <v>0</v>
      </c>
      <c r="AX246" s="9">
        <f>LOOKUP($AO246,Data!$A$6:$A$1806,Data!$J$6:$J$1806)</f>
        <v>-103</v>
      </c>
      <c r="AY246" s="9">
        <f>LOOKUP($AO246,Data!$A$6:$A$1806,Data!$K$6:$K$1806)</f>
        <v>7637.94</v>
      </c>
      <c r="AZ246" s="16">
        <f t="shared" si="193"/>
        <v>-0.799560546875</v>
      </c>
      <c r="BB246" s="5"/>
      <c r="BO246" s="77"/>
      <c r="BP246" s="5"/>
      <c r="BQ246" s="77"/>
      <c r="BR246" s="77"/>
      <c r="BS246" s="77"/>
      <c r="BT246" s="77"/>
      <c r="BU246" s="77"/>
      <c r="BV246" s="77"/>
      <c r="BW246" s="77"/>
      <c r="BX246" s="77"/>
      <c r="CA246" s="77"/>
    </row>
    <row r="247" spans="2:79">
      <c r="B247" s="5">
        <f t="shared" si="194"/>
        <v>40098.106215277461</v>
      </c>
      <c r="C247">
        <f>LOOKUP(B247,Data!$A$6:$A$1806,Data!B$6:B$1806)</f>
        <v>60.000999450683594</v>
      </c>
      <c r="D247" s="8">
        <f>LOOKUP(B247,Data!$A$6:$A$1806,Data!C$6:C$1806)</f>
        <v>3776.420166015625</v>
      </c>
      <c r="H247" s="16">
        <f t="shared" si="192"/>
        <v>-0.799560546875</v>
      </c>
      <c r="I247" s="8">
        <f t="shared" si="190"/>
        <v>1.5591212357591291</v>
      </c>
      <c r="J247" s="8"/>
      <c r="K247" s="8"/>
      <c r="L247" s="8">
        <f t="shared" si="184"/>
        <v>0.59345668260887663</v>
      </c>
      <c r="M247" s="8">
        <f t="shared" si="185"/>
        <v>3774.5204879197827</v>
      </c>
      <c r="N247" s="8">
        <f>AVERAGE(D$79:D247)</f>
        <v>3763.903863489275</v>
      </c>
      <c r="O247" s="8">
        <f>AVERAGE(M$79:M247)</f>
        <v>3776.1890297664418</v>
      </c>
      <c r="P247" s="8">
        <f t="shared" si="189"/>
        <v>3777.5635113624826</v>
      </c>
      <c r="Q247" s="8">
        <f>AVERAGE(P$79:P247)</f>
        <v>3728.0098783646285</v>
      </c>
      <c r="R247">
        <f t="shared" si="187"/>
        <v>633</v>
      </c>
      <c r="S247" s="9"/>
      <c r="T247" s="8"/>
      <c r="U247" s="9"/>
      <c r="Y247">
        <v>0</v>
      </c>
      <c r="Z247">
        <f t="shared" si="191"/>
        <v>633</v>
      </c>
      <c r="AA247">
        <f t="shared" si="186"/>
        <v>-1553.3550386145564</v>
      </c>
      <c r="AO247" s="5">
        <f t="shared" si="188"/>
        <v>40098.106215277461</v>
      </c>
      <c r="AP247" s="51">
        <f>LOOKUP($AO247,Data!$A$6:$A$1806,Data!$B$6:$B$1806)</f>
        <v>60.000999450683594</v>
      </c>
      <c r="AQ247" s="9">
        <f>LOOKUP($AO247,Data!$A$6:$A$1806,Data!$C$6:$C$1806)</f>
        <v>3776.420166015625</v>
      </c>
      <c r="AR247" s="9">
        <f>LOOKUP($AO247,Data!$A$6:$A$1806,Data!$D$6:$D$1806)</f>
        <v>335</v>
      </c>
      <c r="AS247" s="9">
        <f>IF($AS$1="+",LOOKUP($AO247,Data!$A$6:$A$1806,Data!$E$6:$E$1806)*-1,LOOKUP($AO247,Data!$A$6:$A$1806,Data!$E$6:$E$1806))</f>
        <v>-164.97340393066406</v>
      </c>
      <c r="AT247" s="9">
        <f>LOOKUP($AO247,Data!$A$6:$A$1806,Data!$F$6:$F$1806)</f>
        <v>0</v>
      </c>
      <c r="AU247" s="9">
        <f>LOOKUP($AO247,Data!$A$6:$A$1806,Data!$G$6:$G$1806)</f>
        <v>209</v>
      </c>
      <c r="AV247" s="9">
        <f>LOOKUP($AO247,Data!$A$6:$A$1806,Data!$H$6:$H$1806)</f>
        <v>10</v>
      </c>
      <c r="AW247" s="9">
        <f>LOOKUP($AO247,Data!$A$6:$A$1806,Data!$I$6:$I$1806)</f>
        <v>0</v>
      </c>
      <c r="AX247" s="9">
        <f>LOOKUP($AO247,Data!$A$6:$A$1806,Data!$J$6:$J$1806)</f>
        <v>-103</v>
      </c>
      <c r="AY247" s="9">
        <f>LOOKUP($AO247,Data!$A$6:$A$1806,Data!$K$6:$K$1806)</f>
        <v>7637.94</v>
      </c>
      <c r="AZ247" s="16">
        <f t="shared" si="193"/>
        <v>-0.799560546875</v>
      </c>
      <c r="BB247" s="5"/>
      <c r="BO247" s="77"/>
      <c r="BP247" s="5"/>
      <c r="BQ247" s="77"/>
      <c r="BR247" s="77"/>
      <c r="BS247" s="77"/>
      <c r="BT247" s="77"/>
      <c r="BU247" s="77"/>
      <c r="BV247" s="77"/>
      <c r="BW247" s="77"/>
      <c r="BX247" s="77"/>
      <c r="CA247" s="77"/>
    </row>
    <row r="248" spans="2:79">
      <c r="B248" s="5">
        <f t="shared" si="194"/>
        <v>40098.106238425607</v>
      </c>
      <c r="C248">
        <f>LOOKUP(B248,Data!$A$6:$A$1806,Data!B$6:B$1806)</f>
        <v>59.999000549316406</v>
      </c>
      <c r="D248" s="8">
        <f>LOOKUP(B248,Data!$A$6:$A$1806,Data!C$6:C$1806)</f>
        <v>3779.69189453125</v>
      </c>
      <c r="H248" s="16">
        <f t="shared" si="192"/>
        <v>0.799560546875</v>
      </c>
      <c r="I248" s="8">
        <f t="shared" si="190"/>
        <v>1.293274994649684</v>
      </c>
      <c r="J248" s="8"/>
      <c r="K248" s="8"/>
      <c r="L248" s="8">
        <f t="shared" si="184"/>
        <v>0.59345668260887663</v>
      </c>
      <c r="M248" s="8">
        <f t="shared" si="185"/>
        <v>3774.8480983612822</v>
      </c>
      <c r="N248" s="8">
        <f>AVERAGE(D$79:D248)</f>
        <v>3763.9967342601103</v>
      </c>
      <c r="O248" s="8">
        <f>AVERAGE(M$79:M248)</f>
        <v>3776.1811419346463</v>
      </c>
      <c r="P248" s="8">
        <f t="shared" si="189"/>
        <v>3778.1569680450916</v>
      </c>
      <c r="Q248" s="8">
        <f>AVERAGE(P$79:P248)</f>
        <v>3728.3066067059331</v>
      </c>
      <c r="R248">
        <f t="shared" si="187"/>
        <v>633</v>
      </c>
      <c r="S248" s="9"/>
      <c r="T248" s="8"/>
      <c r="U248" s="9"/>
      <c r="Y248">
        <v>0</v>
      </c>
      <c r="Z248">
        <f t="shared" si="191"/>
        <v>633</v>
      </c>
      <c r="AA248">
        <f t="shared" si="186"/>
        <v>-1480.722366483737</v>
      </c>
      <c r="AO248" s="5">
        <f t="shared" si="188"/>
        <v>40098.106238425607</v>
      </c>
      <c r="AP248" s="51">
        <f>LOOKUP($AO248,Data!$A$6:$A$1806,Data!$B$6:$B$1806)</f>
        <v>59.999000549316406</v>
      </c>
      <c r="AQ248" s="9">
        <f>LOOKUP($AO248,Data!$A$6:$A$1806,Data!$C$6:$C$1806)</f>
        <v>3779.69189453125</v>
      </c>
      <c r="AR248" s="9">
        <f>LOOKUP($AO248,Data!$A$6:$A$1806,Data!$D$6:$D$1806)</f>
        <v>335</v>
      </c>
      <c r="AS248" s="9">
        <f>IF($AS$1="+",LOOKUP($AO248,Data!$A$6:$A$1806,Data!$E$6:$E$1806)*-1,LOOKUP($AO248,Data!$A$6:$A$1806,Data!$E$6:$E$1806))</f>
        <v>-164.97340393066406</v>
      </c>
      <c r="AT248" s="9">
        <f>LOOKUP($AO248,Data!$A$6:$A$1806,Data!$F$6:$F$1806)</f>
        <v>0</v>
      </c>
      <c r="AU248" s="9">
        <f>LOOKUP($AO248,Data!$A$6:$A$1806,Data!$G$6:$G$1806)</f>
        <v>209.5</v>
      </c>
      <c r="AV248" s="9">
        <f>LOOKUP($AO248,Data!$A$6:$A$1806,Data!$H$6:$H$1806)</f>
        <v>10</v>
      </c>
      <c r="AW248" s="9">
        <f>LOOKUP($AO248,Data!$A$6:$A$1806,Data!$I$6:$I$1806)</f>
        <v>0</v>
      </c>
      <c r="AX248" s="9">
        <f>LOOKUP($AO248,Data!$A$6:$A$1806,Data!$J$6:$J$1806)</f>
        <v>-103</v>
      </c>
      <c r="AY248" s="9">
        <f>LOOKUP($AO248,Data!$A$6:$A$1806,Data!$K$6:$K$1806)</f>
        <v>7638.27</v>
      </c>
      <c r="AZ248" s="16">
        <f t="shared" si="193"/>
        <v>0.799560546875</v>
      </c>
      <c r="BB248" s="5"/>
      <c r="BO248" s="77"/>
      <c r="BP248" s="5"/>
      <c r="BQ248" s="77"/>
      <c r="BR248" s="77"/>
      <c r="BS248" s="77"/>
      <c r="BT248" s="77"/>
      <c r="BU248" s="77"/>
      <c r="BV248" s="77"/>
      <c r="BW248" s="77"/>
      <c r="BX248" s="77"/>
      <c r="CA248" s="77"/>
    </row>
    <row r="249" spans="2:79">
      <c r="B249" s="5">
        <f t="shared" si="194"/>
        <v>40098.106261573754</v>
      </c>
      <c r="C249">
        <f>LOOKUP(B249,Data!$A$6:$A$1806,Data!B$6:B$1806)</f>
        <v>59.999000549316406</v>
      </c>
      <c r="D249" s="8">
        <f>LOOKUP(B249,Data!$A$6:$A$1806,Data!C$6:C$1806)</f>
        <v>3781.255859375</v>
      </c>
      <c r="H249" s="16">
        <f t="shared" si="192"/>
        <v>0.799560546875</v>
      </c>
      <c r="I249" s="8">
        <f t="shared" si="190"/>
        <v>1.1204749379285446</v>
      </c>
      <c r="J249" s="8"/>
      <c r="K249" s="8"/>
      <c r="L249" s="8">
        <f t="shared" si="184"/>
        <v>0.59345668260887663</v>
      </c>
      <c r="M249" s="8">
        <f t="shared" si="185"/>
        <v>3775.2687549871703</v>
      </c>
      <c r="N249" s="8">
        <f>AVERAGE(D$79:D249)</f>
        <v>3764.0976648163378</v>
      </c>
      <c r="O249" s="8">
        <f>AVERAGE(M$79:M249)</f>
        <v>3776.1758063384623</v>
      </c>
      <c r="P249" s="8">
        <f t="shared" si="189"/>
        <v>3778.7504247277006</v>
      </c>
      <c r="Q249" s="8">
        <f>AVERAGE(P$79:P249)</f>
        <v>3728.6033350472371</v>
      </c>
      <c r="R249">
        <f t="shared" si="187"/>
        <v>633</v>
      </c>
      <c r="S249" s="9"/>
      <c r="T249" s="8"/>
      <c r="U249" s="9"/>
      <c r="Y249">
        <v>0</v>
      </c>
      <c r="Z249">
        <f t="shared" si="191"/>
        <v>633</v>
      </c>
      <c r="AA249">
        <f t="shared" si="186"/>
        <v>-1480.722366483737</v>
      </c>
      <c r="AO249" s="5">
        <f t="shared" si="188"/>
        <v>40098.106261573754</v>
      </c>
      <c r="AP249" s="51">
        <f>LOOKUP($AO249,Data!$A$6:$A$1806,Data!$B$6:$B$1806)</f>
        <v>59.999000549316406</v>
      </c>
      <c r="AQ249" s="9">
        <f>LOOKUP($AO249,Data!$A$6:$A$1806,Data!$C$6:$C$1806)</f>
        <v>3781.255859375</v>
      </c>
      <c r="AR249" s="9">
        <f>LOOKUP($AO249,Data!$A$6:$A$1806,Data!$D$6:$D$1806)</f>
        <v>335</v>
      </c>
      <c r="AS249" s="9">
        <f>IF($AS$1="+",LOOKUP($AO249,Data!$A$6:$A$1806,Data!$E$6:$E$1806)*-1,LOOKUP($AO249,Data!$A$6:$A$1806,Data!$E$6:$E$1806))</f>
        <v>-164.97340393066406</v>
      </c>
      <c r="AT249" s="9">
        <f>LOOKUP($AO249,Data!$A$6:$A$1806,Data!$F$6:$F$1806)</f>
        <v>0</v>
      </c>
      <c r="AU249" s="9">
        <f>LOOKUP($AO249,Data!$A$6:$A$1806,Data!$G$6:$G$1806)</f>
        <v>210</v>
      </c>
      <c r="AV249" s="9">
        <f>LOOKUP($AO249,Data!$A$6:$A$1806,Data!$H$6:$H$1806)</f>
        <v>10</v>
      </c>
      <c r="AW249" s="9">
        <f>LOOKUP($AO249,Data!$A$6:$A$1806,Data!$I$6:$I$1806)</f>
        <v>0</v>
      </c>
      <c r="AX249" s="9">
        <f>LOOKUP($AO249,Data!$A$6:$A$1806,Data!$J$6:$J$1806)</f>
        <v>-103</v>
      </c>
      <c r="AY249" s="9">
        <f>LOOKUP($AO249,Data!$A$6:$A$1806,Data!$K$6:$K$1806)</f>
        <v>7638.6</v>
      </c>
      <c r="AZ249" s="16">
        <f t="shared" si="193"/>
        <v>0.799560546875</v>
      </c>
      <c r="BB249" s="5"/>
      <c r="BO249" s="77"/>
      <c r="BP249" s="5"/>
      <c r="BQ249" s="77"/>
      <c r="BR249" s="77"/>
      <c r="BS249" s="77"/>
      <c r="BT249" s="77"/>
      <c r="BU249" s="77"/>
      <c r="BV249" s="77"/>
      <c r="BW249" s="77"/>
      <c r="BX249" s="77"/>
      <c r="CA249" s="77"/>
    </row>
    <row r="250" spans="2:79">
      <c r="B250" s="5">
        <f t="shared" si="194"/>
        <v>40098.1062847219</v>
      </c>
      <c r="C250">
        <f>LOOKUP(B250,Data!$A$6:$A$1806,Data!B$6:B$1806)</f>
        <v>59.999000549316406</v>
      </c>
      <c r="D250" s="8">
        <f>LOOKUP(B250,Data!$A$6:$A$1806,Data!C$6:C$1806)</f>
        <v>3781.255859375</v>
      </c>
      <c r="H250" s="16">
        <f t="shared" si="192"/>
        <v>0.799560546875</v>
      </c>
      <c r="I250" s="8">
        <f t="shared" si="190"/>
        <v>1.0081549010598039</v>
      </c>
      <c r="J250" s="8"/>
      <c r="K250" s="8"/>
      <c r="L250" s="8">
        <f t="shared" si="184"/>
        <v>0.59345668260887663</v>
      </c>
      <c r="M250" s="8">
        <f t="shared" si="185"/>
        <v>3775.7498916329105</v>
      </c>
      <c r="N250" s="8">
        <f>AVERAGE(D$79:D250)</f>
        <v>3764.1974217614461</v>
      </c>
      <c r="O250" s="8">
        <f>AVERAGE(M$79:M250)</f>
        <v>3776.1733300901747</v>
      </c>
      <c r="P250" s="8">
        <f t="shared" si="189"/>
        <v>3779.3438814103097</v>
      </c>
      <c r="Q250" s="8">
        <f>AVERAGE(P$79:P250)</f>
        <v>3728.9000633885416</v>
      </c>
      <c r="R250">
        <f t="shared" si="187"/>
        <v>633</v>
      </c>
      <c r="S250" s="9"/>
      <c r="T250" s="8"/>
      <c r="U250" s="9"/>
      <c r="Y250">
        <v>0</v>
      </c>
      <c r="Z250">
        <f t="shared" si="191"/>
        <v>633</v>
      </c>
      <c r="AA250">
        <f t="shared" si="186"/>
        <v>-1480.722366483737</v>
      </c>
      <c r="AO250" s="5">
        <f t="shared" si="188"/>
        <v>40098.1062847219</v>
      </c>
      <c r="AP250" s="51">
        <f>LOOKUP($AO250,Data!$A$6:$A$1806,Data!$B$6:$B$1806)</f>
        <v>59.999000549316406</v>
      </c>
      <c r="AQ250" s="9">
        <f>LOOKUP($AO250,Data!$A$6:$A$1806,Data!$C$6:$C$1806)</f>
        <v>3781.255859375</v>
      </c>
      <c r="AR250" s="9">
        <f>LOOKUP($AO250,Data!$A$6:$A$1806,Data!$D$6:$D$1806)</f>
        <v>335</v>
      </c>
      <c r="AS250" s="9">
        <f>IF($AS$1="+",LOOKUP($AO250,Data!$A$6:$A$1806,Data!$E$6:$E$1806)*-1,LOOKUP($AO250,Data!$A$6:$A$1806,Data!$E$6:$E$1806))</f>
        <v>-164.97340393066406</v>
      </c>
      <c r="AT250" s="9">
        <f>LOOKUP($AO250,Data!$A$6:$A$1806,Data!$F$6:$F$1806)</f>
        <v>0</v>
      </c>
      <c r="AU250" s="9">
        <f>LOOKUP($AO250,Data!$A$6:$A$1806,Data!$G$6:$G$1806)</f>
        <v>210</v>
      </c>
      <c r="AV250" s="9">
        <f>LOOKUP($AO250,Data!$A$6:$A$1806,Data!$H$6:$H$1806)</f>
        <v>10</v>
      </c>
      <c r="AW250" s="9">
        <f>LOOKUP($AO250,Data!$A$6:$A$1806,Data!$I$6:$I$1806)</f>
        <v>0</v>
      </c>
      <c r="AX250" s="9">
        <f>LOOKUP($AO250,Data!$A$6:$A$1806,Data!$J$6:$J$1806)</f>
        <v>-103</v>
      </c>
      <c r="AY250" s="9">
        <f>LOOKUP($AO250,Data!$A$6:$A$1806,Data!$K$6:$K$1806)</f>
        <v>7638.6</v>
      </c>
      <c r="AZ250" s="16">
        <f t="shared" si="193"/>
        <v>0.799560546875</v>
      </c>
      <c r="BB250" s="5"/>
      <c r="BO250" s="77"/>
      <c r="BP250" s="5"/>
      <c r="BQ250" s="77"/>
      <c r="BR250" s="77"/>
      <c r="BS250" s="77"/>
      <c r="BT250" s="77"/>
      <c r="BU250" s="77"/>
      <c r="BV250" s="77"/>
      <c r="BW250" s="77"/>
      <c r="BX250" s="77"/>
      <c r="CA250" s="77"/>
    </row>
    <row r="251" spans="2:79">
      <c r="B251" s="5">
        <f t="shared" si="194"/>
        <v>40098.106307870046</v>
      </c>
      <c r="C251">
        <f>LOOKUP(B251,Data!$A$6:$A$1806,Data!B$6:B$1806)</f>
        <v>60.001998901367188</v>
      </c>
      <c r="D251" s="8">
        <f>LOOKUP(B251,Data!$A$6:$A$1806,Data!C$6:C$1806)</f>
        <v>3783.092041015625</v>
      </c>
      <c r="H251" s="16">
        <f t="shared" si="192"/>
        <v>-1.59912109375</v>
      </c>
      <c r="I251" s="8">
        <f t="shared" si="190"/>
        <v>9.5608302876372564E-2</v>
      </c>
      <c r="J251" s="8"/>
      <c r="K251" s="8"/>
      <c r="L251" s="8">
        <f t="shared" si="184"/>
        <v>0</v>
      </c>
      <c r="M251" s="8">
        <f t="shared" si="185"/>
        <v>3774.8373450347272</v>
      </c>
      <c r="N251" s="8">
        <f>AVERAGE(D$79:D251)</f>
        <v>3764.3066392137825</v>
      </c>
      <c r="O251" s="8">
        <f>AVERAGE(M$79:M251)</f>
        <v>3776.1656076332065</v>
      </c>
      <c r="P251" s="8">
        <f t="shared" si="189"/>
        <v>3779.3438814103097</v>
      </c>
      <c r="Q251" s="8">
        <f>AVERAGE(P$79:P251)</f>
        <v>3729.1933414002965</v>
      </c>
      <c r="R251">
        <f t="shared" si="187"/>
        <v>633</v>
      </c>
      <c r="S251" s="9"/>
      <c r="T251" s="8"/>
      <c r="U251" s="9"/>
      <c r="Y251">
        <v>0</v>
      </c>
      <c r="Z251">
        <f t="shared" si="191"/>
        <v>633</v>
      </c>
      <c r="AA251">
        <f t="shared" si="186"/>
        <v>-1592.4106520800347</v>
      </c>
      <c r="AO251" s="5">
        <f t="shared" si="188"/>
        <v>40098.106307870046</v>
      </c>
      <c r="AP251" s="51">
        <f>LOOKUP($AO251,Data!$A$6:$A$1806,Data!$B$6:$B$1806)</f>
        <v>60.001998901367188</v>
      </c>
      <c r="AQ251" s="9">
        <f>LOOKUP($AO251,Data!$A$6:$A$1806,Data!$C$6:$C$1806)</f>
        <v>3783.092041015625</v>
      </c>
      <c r="AR251" s="9">
        <f>LOOKUP($AO251,Data!$A$6:$A$1806,Data!$D$6:$D$1806)</f>
        <v>335</v>
      </c>
      <c r="AS251" s="9">
        <f>IF($AS$1="+",LOOKUP($AO251,Data!$A$6:$A$1806,Data!$E$6:$E$1806)*-1,LOOKUP($AO251,Data!$A$6:$A$1806,Data!$E$6:$E$1806))</f>
        <v>-164.97340393066406</v>
      </c>
      <c r="AT251" s="9">
        <f>LOOKUP($AO251,Data!$A$6:$A$1806,Data!$F$6:$F$1806)</f>
        <v>0</v>
      </c>
      <c r="AU251" s="9">
        <f>LOOKUP($AO251,Data!$A$6:$A$1806,Data!$G$6:$G$1806)</f>
        <v>210.5</v>
      </c>
      <c r="AV251" s="9">
        <f>LOOKUP($AO251,Data!$A$6:$A$1806,Data!$H$6:$H$1806)</f>
        <v>10</v>
      </c>
      <c r="AW251" s="9">
        <f>LOOKUP($AO251,Data!$A$6:$A$1806,Data!$I$6:$I$1806)</f>
        <v>0</v>
      </c>
      <c r="AX251" s="9">
        <f>LOOKUP($AO251,Data!$A$6:$A$1806,Data!$J$6:$J$1806)</f>
        <v>-103</v>
      </c>
      <c r="AY251" s="9">
        <f>LOOKUP($AO251,Data!$A$6:$A$1806,Data!$K$6:$K$1806)</f>
        <v>7638.93</v>
      </c>
      <c r="AZ251" s="16">
        <f t="shared" si="193"/>
        <v>-1.59912109375</v>
      </c>
      <c r="BB251" s="5"/>
      <c r="BO251" s="77"/>
      <c r="BP251" s="5"/>
      <c r="BQ251" s="77"/>
      <c r="BR251" s="77"/>
      <c r="BS251" s="77"/>
      <c r="BT251" s="77"/>
      <c r="BU251" s="77"/>
      <c r="BV251" s="77"/>
      <c r="BW251" s="77"/>
      <c r="BX251" s="77"/>
      <c r="CA251" s="77"/>
    </row>
    <row r="252" spans="2:79">
      <c r="B252" s="5">
        <f t="shared" si="194"/>
        <v>40098.106331018193</v>
      </c>
      <c r="C252">
        <f>LOOKUP(B252,Data!$A$6:$A$1806,Data!B$6:B$1806)</f>
        <v>60.006999969482422</v>
      </c>
      <c r="D252" s="8">
        <f>LOOKUP(B252,Data!$A$6:$A$1806,Data!C$6:C$1806)</f>
        <v>3783.8955078125</v>
      </c>
      <c r="H252" s="16">
        <f t="shared" si="192"/>
        <v>-5.5999755859375</v>
      </c>
      <c r="I252" s="8">
        <f t="shared" si="190"/>
        <v>-1.8978460582084826</v>
      </c>
      <c r="J252" s="8"/>
      <c r="K252" s="8"/>
      <c r="L252" s="8">
        <f t="shared" si="184"/>
        <v>0</v>
      </c>
      <c r="M252" s="8">
        <f t="shared" si="185"/>
        <v>3772.8438906736424</v>
      </c>
      <c r="N252" s="8">
        <f>AVERAGE(D$79:D252)</f>
        <v>3764.4192189183727</v>
      </c>
      <c r="O252" s="8">
        <f>AVERAGE(M$79:M252)</f>
        <v>3776.1465173058523</v>
      </c>
      <c r="P252" s="8">
        <f t="shared" si="189"/>
        <v>3779.3438814103097</v>
      </c>
      <c r="Q252" s="8">
        <f>AVERAGE(P$79:P252)</f>
        <v>3729.4832289148053</v>
      </c>
      <c r="R252">
        <f t="shared" si="187"/>
        <v>633</v>
      </c>
      <c r="S252" s="9"/>
      <c r="T252" s="8"/>
      <c r="U252" s="9"/>
      <c r="Y252">
        <v>0</v>
      </c>
      <c r="Z252">
        <f t="shared" si="191"/>
        <v>633</v>
      </c>
      <c r="AA252">
        <f t="shared" si="186"/>
        <v>-1821.5835336736375</v>
      </c>
      <c r="AO252" s="5">
        <f t="shared" si="188"/>
        <v>40098.106331018193</v>
      </c>
      <c r="AP252" s="51">
        <f>LOOKUP($AO252,Data!$A$6:$A$1806,Data!$B$6:$B$1806)</f>
        <v>60.006999969482422</v>
      </c>
      <c r="AQ252" s="9">
        <f>LOOKUP($AO252,Data!$A$6:$A$1806,Data!$C$6:$C$1806)</f>
        <v>3783.8955078125</v>
      </c>
      <c r="AR252" s="9">
        <f>LOOKUP($AO252,Data!$A$6:$A$1806,Data!$D$6:$D$1806)</f>
        <v>335</v>
      </c>
      <c r="AS252" s="9">
        <f>IF($AS$1="+",LOOKUP($AO252,Data!$A$6:$A$1806,Data!$E$6:$E$1806)*-1,LOOKUP($AO252,Data!$A$6:$A$1806,Data!$E$6:$E$1806))</f>
        <v>-164.97340393066406</v>
      </c>
      <c r="AT252" s="9">
        <f>LOOKUP($AO252,Data!$A$6:$A$1806,Data!$F$6:$F$1806)</f>
        <v>0</v>
      </c>
      <c r="AU252" s="9">
        <f>LOOKUP($AO252,Data!$A$6:$A$1806,Data!$G$6:$G$1806)</f>
        <v>211</v>
      </c>
      <c r="AV252" s="9">
        <f>LOOKUP($AO252,Data!$A$6:$A$1806,Data!$H$6:$H$1806)</f>
        <v>10</v>
      </c>
      <c r="AW252" s="9">
        <f>LOOKUP($AO252,Data!$A$6:$A$1806,Data!$I$6:$I$1806)</f>
        <v>0</v>
      </c>
      <c r="AX252" s="9">
        <f>LOOKUP($AO252,Data!$A$6:$A$1806,Data!$J$6:$J$1806)</f>
        <v>-103</v>
      </c>
      <c r="AY252" s="9">
        <f>LOOKUP($AO252,Data!$A$6:$A$1806,Data!$K$6:$K$1806)</f>
        <v>7639.26</v>
      </c>
      <c r="AZ252" s="16">
        <f t="shared" si="193"/>
        <v>-5.5999755859375</v>
      </c>
      <c r="BB252" s="5"/>
      <c r="BO252" s="77"/>
      <c r="BP252" s="5"/>
      <c r="BQ252" s="77"/>
      <c r="BR252" s="77"/>
      <c r="BS252" s="77"/>
      <c r="BT252" s="77"/>
      <c r="BU252" s="77"/>
      <c r="BV252" s="77"/>
      <c r="BW252" s="77"/>
      <c r="BX252" s="77"/>
      <c r="CA252" s="77"/>
    </row>
    <row r="253" spans="2:79">
      <c r="B253" s="5">
        <f t="shared" si="194"/>
        <v>40098.106354166339</v>
      </c>
      <c r="C253">
        <f>LOOKUP(B253,Data!$A$6:$A$1806,Data!B$6:B$1806)</f>
        <v>60.006999969482422</v>
      </c>
      <c r="D253" s="8">
        <f>LOOKUP(B253,Data!$A$6:$A$1806,Data!C$6:C$1806)</f>
        <v>3783.8955078125</v>
      </c>
      <c r="H253" s="16">
        <f t="shared" si="192"/>
        <v>-5.5999755859375</v>
      </c>
      <c r="I253" s="8">
        <f t="shared" si="190"/>
        <v>-3.1935913929136386</v>
      </c>
      <c r="J253" s="8"/>
      <c r="K253" s="8"/>
      <c r="L253" s="8">
        <f t="shared" si="184"/>
        <v>0</v>
      </c>
      <c r="M253" s="8">
        <f t="shared" si="185"/>
        <v>3771.548145338937</v>
      </c>
      <c r="N253" s="8">
        <f>AVERAGE(D$79:D253)</f>
        <v>3764.5305119977679</v>
      </c>
      <c r="O253" s="8">
        <f>AVERAGE(M$79:M253)</f>
        <v>3776.1202408946124</v>
      </c>
      <c r="P253" s="8">
        <f t="shared" si="189"/>
        <v>3779.3438814103097</v>
      </c>
      <c r="Q253" s="8">
        <f>AVERAGE(P$79:P253)</f>
        <v>3729.7697843889173</v>
      </c>
      <c r="R253">
        <f t="shared" si="187"/>
        <v>633</v>
      </c>
      <c r="S253" s="9"/>
      <c r="T253" s="8"/>
      <c r="U253" s="9"/>
      <c r="Y253">
        <v>0</v>
      </c>
      <c r="Z253">
        <f t="shared" si="191"/>
        <v>633</v>
      </c>
      <c r="AA253">
        <f t="shared" si="186"/>
        <v>-1821.5835336736375</v>
      </c>
      <c r="AO253" s="5">
        <f t="shared" si="188"/>
        <v>40098.106354166339</v>
      </c>
      <c r="AP253" s="51">
        <f>LOOKUP($AO253,Data!$A$6:$A$1806,Data!$B$6:$B$1806)</f>
        <v>60.006999969482422</v>
      </c>
      <c r="AQ253" s="9">
        <f>LOOKUP($AO253,Data!$A$6:$A$1806,Data!$C$6:$C$1806)</f>
        <v>3783.8955078125</v>
      </c>
      <c r="AR253" s="9">
        <f>LOOKUP($AO253,Data!$A$6:$A$1806,Data!$D$6:$D$1806)</f>
        <v>335</v>
      </c>
      <c r="AS253" s="9">
        <f>IF($AS$1="+",LOOKUP($AO253,Data!$A$6:$A$1806,Data!$E$6:$E$1806)*-1,LOOKUP($AO253,Data!$A$6:$A$1806,Data!$E$6:$E$1806))</f>
        <v>-164.97340393066406</v>
      </c>
      <c r="AT253" s="9">
        <f>LOOKUP($AO253,Data!$A$6:$A$1806,Data!$F$6:$F$1806)</f>
        <v>0</v>
      </c>
      <c r="AU253" s="9">
        <f>LOOKUP($AO253,Data!$A$6:$A$1806,Data!$G$6:$G$1806)</f>
        <v>211</v>
      </c>
      <c r="AV253" s="9">
        <f>LOOKUP($AO253,Data!$A$6:$A$1806,Data!$H$6:$H$1806)</f>
        <v>10</v>
      </c>
      <c r="AW253" s="9">
        <f>LOOKUP($AO253,Data!$A$6:$A$1806,Data!$I$6:$I$1806)</f>
        <v>0</v>
      </c>
      <c r="AX253" s="9">
        <f>LOOKUP($AO253,Data!$A$6:$A$1806,Data!$J$6:$J$1806)</f>
        <v>-103</v>
      </c>
      <c r="AY253" s="9">
        <f>LOOKUP($AO253,Data!$A$6:$A$1806,Data!$K$6:$K$1806)</f>
        <v>7639.26</v>
      </c>
      <c r="AZ253" s="16">
        <f t="shared" si="193"/>
        <v>-5.5999755859375</v>
      </c>
      <c r="BB253" s="5"/>
      <c r="BO253" s="77"/>
      <c r="BP253" s="5"/>
      <c r="BQ253" s="77"/>
      <c r="BR253" s="77"/>
      <c r="BS253" s="77"/>
      <c r="BT253" s="77"/>
      <c r="BU253" s="77"/>
      <c r="BV253" s="77"/>
      <c r="BW253" s="77"/>
      <c r="BX253" s="77"/>
      <c r="CA253" s="77"/>
    </row>
    <row r="254" spans="2:79">
      <c r="B254" s="5">
        <f t="shared" si="194"/>
        <v>40098.106377314485</v>
      </c>
      <c r="C254">
        <f>LOOKUP(B254,Data!$A$6:$A$1806,Data!B$6:B$1806)</f>
        <v>60.007999420166016</v>
      </c>
      <c r="D254" s="8">
        <f>LOOKUP(B254,Data!$A$6:$A$1806,Data!C$6:C$1806)</f>
        <v>3785.76806640625</v>
      </c>
      <c r="H254" s="16">
        <f t="shared" si="192"/>
        <v>-6.3995361328125</v>
      </c>
      <c r="I254" s="8">
        <f t="shared" si="190"/>
        <v>-4.3156720518782397</v>
      </c>
      <c r="J254" s="8"/>
      <c r="K254" s="8"/>
      <c r="L254" s="8">
        <f t="shared" si="184"/>
        <v>0</v>
      </c>
      <c r="M254" s="8">
        <f t="shared" si="185"/>
        <v>3770.4260646799726</v>
      </c>
      <c r="N254" s="8">
        <f>AVERAGE(D$79:D254)</f>
        <v>3764.6511799205432</v>
      </c>
      <c r="O254" s="8">
        <f>AVERAGE(M$79:M254)</f>
        <v>3776.0878876206657</v>
      </c>
      <c r="P254" s="8">
        <f t="shared" si="189"/>
        <v>3779.3438814103097</v>
      </c>
      <c r="Q254" s="8">
        <f>AVERAGE(P$79:P254)</f>
        <v>3730.0530649433254</v>
      </c>
      <c r="R254">
        <f t="shared" si="187"/>
        <v>633</v>
      </c>
      <c r="S254" s="9"/>
      <c r="T254" s="8"/>
      <c r="U254" s="9"/>
      <c r="Y254">
        <v>0</v>
      </c>
      <c r="Z254">
        <f t="shared" si="191"/>
        <v>633</v>
      </c>
      <c r="AA254">
        <f t="shared" si="186"/>
        <v>-1875.5258773664877</v>
      </c>
      <c r="AO254" s="5">
        <f t="shared" si="188"/>
        <v>40098.106377314485</v>
      </c>
      <c r="AP254" s="51">
        <f>LOOKUP($AO254,Data!$A$6:$A$1806,Data!$B$6:$B$1806)</f>
        <v>60.007999420166016</v>
      </c>
      <c r="AQ254" s="9">
        <f>LOOKUP($AO254,Data!$A$6:$A$1806,Data!$C$6:$C$1806)</f>
        <v>3785.76806640625</v>
      </c>
      <c r="AR254" s="9">
        <f>LOOKUP($AO254,Data!$A$6:$A$1806,Data!$D$6:$D$1806)</f>
        <v>335</v>
      </c>
      <c r="AS254" s="9">
        <f>IF($AS$1="+",LOOKUP($AO254,Data!$A$6:$A$1806,Data!$E$6:$E$1806)*-1,LOOKUP($AO254,Data!$A$6:$A$1806,Data!$E$6:$E$1806))</f>
        <v>-157.62808227539062</v>
      </c>
      <c r="AT254" s="9">
        <f>LOOKUP($AO254,Data!$A$6:$A$1806,Data!$F$6:$F$1806)</f>
        <v>0</v>
      </c>
      <c r="AU254" s="9">
        <f>LOOKUP($AO254,Data!$A$6:$A$1806,Data!$G$6:$G$1806)</f>
        <v>211.5</v>
      </c>
      <c r="AV254" s="9">
        <f>LOOKUP($AO254,Data!$A$6:$A$1806,Data!$H$6:$H$1806)</f>
        <v>10</v>
      </c>
      <c r="AW254" s="9">
        <f>LOOKUP($AO254,Data!$A$6:$A$1806,Data!$I$6:$I$1806)</f>
        <v>0</v>
      </c>
      <c r="AX254" s="9">
        <f>LOOKUP($AO254,Data!$A$6:$A$1806,Data!$J$6:$J$1806)</f>
        <v>-103</v>
      </c>
      <c r="AY254" s="9">
        <f>LOOKUP($AO254,Data!$A$6:$A$1806,Data!$K$6:$K$1806)</f>
        <v>7639.59</v>
      </c>
      <c r="AZ254" s="16">
        <f t="shared" si="193"/>
        <v>-6.3995361328125</v>
      </c>
      <c r="BB254" s="5"/>
      <c r="BO254" s="77"/>
      <c r="BP254" s="5"/>
      <c r="BQ254" s="77"/>
      <c r="BR254" s="77"/>
      <c r="BS254" s="77"/>
      <c r="BT254" s="77"/>
      <c r="BU254" s="77"/>
      <c r="BV254" s="77"/>
      <c r="BW254" s="77"/>
      <c r="BX254" s="77"/>
      <c r="CA254" s="77"/>
    </row>
    <row r="255" spans="2:79">
      <c r="B255" s="5">
        <f t="shared" si="194"/>
        <v>40098.106400462631</v>
      </c>
      <c r="C255">
        <f>LOOKUP(B255,Data!$A$6:$A$1806,Data!B$6:B$1806)</f>
        <v>60.013999938964844</v>
      </c>
      <c r="D255" s="8">
        <f>LOOKUP(B255,Data!$A$6:$A$1806,Data!C$6:C$1806)</f>
        <v>3785.462646484375</v>
      </c>
      <c r="H255" s="16">
        <f t="shared" si="192"/>
        <v>-11.199951171875</v>
      </c>
      <c r="I255" s="8">
        <f t="shared" si="190"/>
        <v>-6.725169743877105</v>
      </c>
      <c r="J255" s="8"/>
      <c r="K255" s="8"/>
      <c r="L255" s="8">
        <f t="shared" si="184"/>
        <v>0</v>
      </c>
      <c r="M255" s="8">
        <f t="shared" si="185"/>
        <v>3768.0165669879739</v>
      </c>
      <c r="N255" s="8">
        <f>AVERAGE(D$79:D255)</f>
        <v>3764.7687588276835</v>
      </c>
      <c r="O255" s="8">
        <f>AVERAGE(M$79:M255)</f>
        <v>3776.042286939125</v>
      </c>
      <c r="P255" s="8">
        <f t="shared" si="189"/>
        <v>3779.3438814103097</v>
      </c>
      <c r="Q255" s="8">
        <f>AVERAGE(P$79:P255)</f>
        <v>3730.3331264005242</v>
      </c>
      <c r="R255">
        <f t="shared" si="187"/>
        <v>633</v>
      </c>
      <c r="S255" s="9"/>
      <c r="T255" s="8"/>
      <c r="U255" s="9"/>
      <c r="Y255">
        <v>0</v>
      </c>
      <c r="Z255">
        <f t="shared" si="191"/>
        <v>633</v>
      </c>
      <c r="AA255">
        <f t="shared" si="186"/>
        <v>-2281.0798267922196</v>
      </c>
      <c r="AO255" s="5">
        <f t="shared" si="188"/>
        <v>40098.106400462631</v>
      </c>
      <c r="AP255" s="51">
        <f>LOOKUP($AO255,Data!$A$6:$A$1806,Data!$B$6:$B$1806)</f>
        <v>60.013999938964844</v>
      </c>
      <c r="AQ255" s="9">
        <f>LOOKUP($AO255,Data!$A$6:$A$1806,Data!$C$6:$C$1806)</f>
        <v>3785.462646484375</v>
      </c>
      <c r="AR255" s="9">
        <f>LOOKUP($AO255,Data!$A$6:$A$1806,Data!$D$6:$D$1806)</f>
        <v>335</v>
      </c>
      <c r="AS255" s="9">
        <f>IF($AS$1="+",LOOKUP($AO255,Data!$A$6:$A$1806,Data!$E$6:$E$1806)*-1,LOOKUP($AO255,Data!$A$6:$A$1806,Data!$E$6:$E$1806))</f>
        <v>-157.62808227539062</v>
      </c>
      <c r="AT255" s="9">
        <f>LOOKUP($AO255,Data!$A$6:$A$1806,Data!$F$6:$F$1806)</f>
        <v>0</v>
      </c>
      <c r="AU255" s="9">
        <f>LOOKUP($AO255,Data!$A$6:$A$1806,Data!$G$6:$G$1806)</f>
        <v>212</v>
      </c>
      <c r="AV255" s="9">
        <f>LOOKUP($AO255,Data!$A$6:$A$1806,Data!$H$6:$H$1806)</f>
        <v>10</v>
      </c>
      <c r="AW255" s="9">
        <f>LOOKUP($AO255,Data!$A$6:$A$1806,Data!$I$6:$I$1806)</f>
        <v>0</v>
      </c>
      <c r="AX255" s="9">
        <f>LOOKUP($AO255,Data!$A$6:$A$1806,Data!$J$6:$J$1806)</f>
        <v>-103</v>
      </c>
      <c r="AY255" s="9">
        <f>LOOKUP($AO255,Data!$A$6:$A$1806,Data!$K$6:$K$1806)</f>
        <v>7639.92</v>
      </c>
      <c r="AZ255" s="16">
        <f t="shared" si="193"/>
        <v>-11.199951171875</v>
      </c>
      <c r="BB255" s="5"/>
      <c r="BO255" s="77"/>
      <c r="BP255" s="5"/>
      <c r="BQ255" s="77"/>
      <c r="BR255" s="77"/>
      <c r="BS255" s="77"/>
      <c r="BT255" s="77"/>
      <c r="BU255" s="77"/>
      <c r="BV255" s="77"/>
      <c r="BW255" s="77"/>
      <c r="BX255" s="77"/>
      <c r="CA255" s="77"/>
    </row>
    <row r="256" spans="2:79">
      <c r="B256" s="5">
        <f t="shared" si="194"/>
        <v>40098.106423610778</v>
      </c>
      <c r="C256">
        <f>LOOKUP(B256,Data!$A$6:$A$1806,Data!B$6:B$1806)</f>
        <v>60.013999938964844</v>
      </c>
      <c r="D256" s="8">
        <f>LOOKUP(B256,Data!$A$6:$A$1806,Data!C$6:C$1806)</f>
        <v>3785.462646484375</v>
      </c>
      <c r="H256" s="16">
        <f t="shared" si="192"/>
        <v>-11.199951171875</v>
      </c>
      <c r="I256" s="8">
        <f t="shared" si="190"/>
        <v>-8.2913432436763674</v>
      </c>
      <c r="J256" s="8"/>
      <c r="K256" s="8"/>
      <c r="L256" s="8">
        <f t="shared" si="184"/>
        <v>0</v>
      </c>
      <c r="M256" s="8">
        <f t="shared" si="185"/>
        <v>3766.4503934881745</v>
      </c>
      <c r="N256" s="8">
        <f>AVERAGE(D$79:D256)</f>
        <v>3764.8850166235079</v>
      </c>
      <c r="O256" s="8">
        <f>AVERAGE(M$79:M256)</f>
        <v>3775.9883998972659</v>
      </c>
      <c r="P256" s="8">
        <f t="shared" si="189"/>
        <v>3779.3438814103097</v>
      </c>
      <c r="Q256" s="8">
        <f>AVERAGE(P$79:P256)</f>
        <v>3730.6100233214834</v>
      </c>
      <c r="R256">
        <f t="shared" si="187"/>
        <v>633</v>
      </c>
      <c r="S256" s="9"/>
      <c r="T256" s="8"/>
      <c r="U256" s="9"/>
      <c r="Y256">
        <v>0</v>
      </c>
      <c r="Z256">
        <f t="shared" si="191"/>
        <v>633</v>
      </c>
      <c r="AA256">
        <f t="shared" si="186"/>
        <v>-2281.0798267922196</v>
      </c>
      <c r="AO256" s="5">
        <f t="shared" si="188"/>
        <v>40098.106423610778</v>
      </c>
      <c r="AP256" s="51">
        <f>LOOKUP($AO256,Data!$A$6:$A$1806,Data!$B$6:$B$1806)</f>
        <v>60.013999938964844</v>
      </c>
      <c r="AQ256" s="9">
        <f>LOOKUP($AO256,Data!$A$6:$A$1806,Data!$C$6:$C$1806)</f>
        <v>3785.462646484375</v>
      </c>
      <c r="AR256" s="9">
        <f>LOOKUP($AO256,Data!$A$6:$A$1806,Data!$D$6:$D$1806)</f>
        <v>335</v>
      </c>
      <c r="AS256" s="9">
        <f>IF($AS$1="+",LOOKUP($AO256,Data!$A$6:$A$1806,Data!$E$6:$E$1806)*-1,LOOKUP($AO256,Data!$A$6:$A$1806,Data!$E$6:$E$1806))</f>
        <v>-157.62808227539062</v>
      </c>
      <c r="AT256" s="9">
        <f>LOOKUP($AO256,Data!$A$6:$A$1806,Data!$F$6:$F$1806)</f>
        <v>0</v>
      </c>
      <c r="AU256" s="9">
        <f>LOOKUP($AO256,Data!$A$6:$A$1806,Data!$G$6:$G$1806)</f>
        <v>212</v>
      </c>
      <c r="AV256" s="9">
        <f>LOOKUP($AO256,Data!$A$6:$A$1806,Data!$H$6:$H$1806)</f>
        <v>10</v>
      </c>
      <c r="AW256" s="9">
        <f>LOOKUP($AO256,Data!$A$6:$A$1806,Data!$I$6:$I$1806)</f>
        <v>0</v>
      </c>
      <c r="AX256" s="9">
        <f>LOOKUP($AO256,Data!$A$6:$A$1806,Data!$J$6:$J$1806)</f>
        <v>-103</v>
      </c>
      <c r="AY256" s="9">
        <f>LOOKUP($AO256,Data!$A$6:$A$1806,Data!$K$6:$K$1806)</f>
        <v>7639.92</v>
      </c>
      <c r="AZ256" s="16">
        <f t="shared" si="193"/>
        <v>-11.199951171875</v>
      </c>
      <c r="BB256" s="5"/>
      <c r="BO256" s="77"/>
      <c r="BP256" s="5"/>
      <c r="BQ256" s="77"/>
      <c r="BR256" s="77"/>
      <c r="BS256" s="77"/>
      <c r="BT256" s="77"/>
      <c r="BU256" s="77"/>
      <c r="BV256" s="77"/>
      <c r="BW256" s="77"/>
      <c r="BX256" s="77"/>
      <c r="CA256" s="77"/>
    </row>
    <row r="257" spans="2:79">
      <c r="B257" s="5">
        <f t="shared" si="194"/>
        <v>40098.106446758924</v>
      </c>
      <c r="C257">
        <f>LOOKUP(B257,Data!$A$6:$A$1806,Data!B$6:B$1806)</f>
        <v>60.016998291015625</v>
      </c>
      <c r="D257" s="8">
        <f>LOOKUP(B257,Data!$A$6:$A$1806,Data!C$6:C$1806)</f>
        <v>3786.30419921875</v>
      </c>
      <c r="H257" s="16">
        <f t="shared" si="192"/>
        <v>-13.5986328125</v>
      </c>
      <c r="I257" s="8">
        <f t="shared" si="190"/>
        <v>-10.148894592764639</v>
      </c>
      <c r="J257" s="8"/>
      <c r="K257" s="8"/>
      <c r="L257" s="8">
        <f t="shared" si="184"/>
        <v>0</v>
      </c>
      <c r="M257" s="8">
        <f t="shared" si="185"/>
        <v>3764.5928421390863</v>
      </c>
      <c r="N257" s="8">
        <f>AVERAGE(D$79:D257)</f>
        <v>3765.0046768614698</v>
      </c>
      <c r="O257" s="8">
        <f>AVERAGE(M$79:M257)</f>
        <v>3775.9247375634213</v>
      </c>
      <c r="P257" s="8">
        <f t="shared" si="189"/>
        <v>3779.3438814103097</v>
      </c>
      <c r="Q257" s="8">
        <f>AVERAGE(P$79:P257)</f>
        <v>3730.8838090410836</v>
      </c>
      <c r="R257">
        <f t="shared" si="187"/>
        <v>633</v>
      </c>
      <c r="S257" s="9"/>
      <c r="T257" s="8"/>
      <c r="U257" s="9"/>
      <c r="Y257">
        <v>0</v>
      </c>
      <c r="Z257">
        <f t="shared" si="191"/>
        <v>633</v>
      </c>
      <c r="AA257">
        <f t="shared" si="186"/>
        <v>-2557.4038992062879</v>
      </c>
      <c r="AO257" s="5">
        <f t="shared" si="188"/>
        <v>40098.106446758924</v>
      </c>
      <c r="AP257" s="51">
        <f>LOOKUP($AO257,Data!$A$6:$A$1806,Data!$B$6:$B$1806)</f>
        <v>60.016998291015625</v>
      </c>
      <c r="AQ257" s="9">
        <f>LOOKUP($AO257,Data!$A$6:$A$1806,Data!$C$6:$C$1806)</f>
        <v>3786.30419921875</v>
      </c>
      <c r="AR257" s="9">
        <f>LOOKUP($AO257,Data!$A$6:$A$1806,Data!$D$6:$D$1806)</f>
        <v>335</v>
      </c>
      <c r="AS257" s="9">
        <f>IF($AS$1="+",LOOKUP($AO257,Data!$A$6:$A$1806,Data!$E$6:$E$1806)*-1,LOOKUP($AO257,Data!$A$6:$A$1806,Data!$E$6:$E$1806))</f>
        <v>-157.62808227539062</v>
      </c>
      <c r="AT257" s="9">
        <f>LOOKUP($AO257,Data!$A$6:$A$1806,Data!$F$6:$F$1806)</f>
        <v>0</v>
      </c>
      <c r="AU257" s="9">
        <f>LOOKUP($AO257,Data!$A$6:$A$1806,Data!$G$6:$G$1806)</f>
        <v>212.5</v>
      </c>
      <c r="AV257" s="9">
        <f>LOOKUP($AO257,Data!$A$6:$A$1806,Data!$H$6:$H$1806)</f>
        <v>10</v>
      </c>
      <c r="AW257" s="9">
        <f>LOOKUP($AO257,Data!$A$6:$A$1806,Data!$I$6:$I$1806)</f>
        <v>0</v>
      </c>
      <c r="AX257" s="9">
        <f>LOOKUP($AO257,Data!$A$6:$A$1806,Data!$J$6:$J$1806)</f>
        <v>-103</v>
      </c>
      <c r="AY257" s="9">
        <f>LOOKUP($AO257,Data!$A$6:$A$1806,Data!$K$6:$K$1806)</f>
        <v>7640.25</v>
      </c>
      <c r="AZ257" s="16">
        <f t="shared" si="193"/>
        <v>-13.5986328125</v>
      </c>
      <c r="BB257" s="5"/>
      <c r="BO257" s="77"/>
      <c r="BP257" s="5"/>
      <c r="BQ257" s="77"/>
      <c r="BR257" s="77"/>
      <c r="BS257" s="77"/>
      <c r="BT257" s="77"/>
      <c r="BU257" s="77"/>
      <c r="BV257" s="77"/>
      <c r="BW257" s="77"/>
      <c r="BX257" s="77"/>
      <c r="CA257" s="77"/>
    </row>
    <row r="258" spans="2:79">
      <c r="B258" s="5">
        <f t="shared" si="194"/>
        <v>40098.10646990707</v>
      </c>
      <c r="C258">
        <f>LOOKUP(B258,Data!$A$6:$A$1806,Data!B$6:B$1806)</f>
        <v>60.020999908447266</v>
      </c>
      <c r="D258" s="8">
        <f>LOOKUP(B258,Data!$A$6:$A$1806,Data!C$6:C$1806)</f>
        <v>3787.25927734375</v>
      </c>
      <c r="H258" s="16">
        <f t="shared" si="192"/>
        <v>-16.7999267578125</v>
      </c>
      <c r="I258" s="8">
        <f t="shared" si="190"/>
        <v>-12.47675585053139</v>
      </c>
      <c r="J258" s="8"/>
      <c r="K258" s="8"/>
      <c r="L258" s="8">
        <f t="shared" si="184"/>
        <v>0</v>
      </c>
      <c r="M258" s="8">
        <f t="shared" si="185"/>
        <v>3762.2649808813194</v>
      </c>
      <c r="N258" s="8">
        <f>AVERAGE(D$79:D258)</f>
        <v>3765.1283135308158</v>
      </c>
      <c r="O258" s="8">
        <f>AVERAGE(M$79:M258)</f>
        <v>3775.8488500262984</v>
      </c>
      <c r="P258" s="8">
        <f t="shared" si="189"/>
        <v>3779.3438814103097</v>
      </c>
      <c r="Q258" s="8">
        <f>AVERAGE(P$79:P258)</f>
        <v>3731.1545357023642</v>
      </c>
      <c r="R258">
        <f t="shared" si="187"/>
        <v>633</v>
      </c>
      <c r="S258" s="9"/>
      <c r="T258" s="8"/>
      <c r="U258" s="9"/>
      <c r="Y258">
        <v>0</v>
      </c>
      <c r="Z258">
        <f t="shared" si="191"/>
        <v>633</v>
      </c>
      <c r="AA258">
        <f t="shared" si="186"/>
        <v>-3050.5956797499771</v>
      </c>
      <c r="AO258" s="5">
        <f t="shared" si="188"/>
        <v>40098.10646990707</v>
      </c>
      <c r="AP258" s="51">
        <f>LOOKUP($AO258,Data!$A$6:$A$1806,Data!$B$6:$B$1806)</f>
        <v>60.020999908447266</v>
      </c>
      <c r="AQ258" s="9">
        <f>LOOKUP($AO258,Data!$A$6:$A$1806,Data!$C$6:$C$1806)</f>
        <v>3787.25927734375</v>
      </c>
      <c r="AR258" s="9">
        <f>LOOKUP($AO258,Data!$A$6:$A$1806,Data!$D$6:$D$1806)</f>
        <v>335</v>
      </c>
      <c r="AS258" s="9">
        <f>IF($AS$1="+",LOOKUP($AO258,Data!$A$6:$A$1806,Data!$E$6:$E$1806)*-1,LOOKUP($AO258,Data!$A$6:$A$1806,Data!$E$6:$E$1806))</f>
        <v>-157.62808227539062</v>
      </c>
      <c r="AT258" s="9">
        <f>LOOKUP($AO258,Data!$A$6:$A$1806,Data!$F$6:$F$1806)</f>
        <v>0</v>
      </c>
      <c r="AU258" s="9">
        <f>LOOKUP($AO258,Data!$A$6:$A$1806,Data!$G$6:$G$1806)</f>
        <v>213</v>
      </c>
      <c r="AV258" s="9">
        <f>LOOKUP($AO258,Data!$A$6:$A$1806,Data!$H$6:$H$1806)</f>
        <v>10</v>
      </c>
      <c r="AW258" s="9">
        <f>LOOKUP($AO258,Data!$A$6:$A$1806,Data!$I$6:$I$1806)</f>
        <v>0</v>
      </c>
      <c r="AX258" s="9">
        <f>LOOKUP($AO258,Data!$A$6:$A$1806,Data!$J$6:$J$1806)</f>
        <v>-103</v>
      </c>
      <c r="AY258" s="9">
        <f>LOOKUP($AO258,Data!$A$6:$A$1806,Data!$K$6:$K$1806)</f>
        <v>7640.58</v>
      </c>
      <c r="AZ258" s="16">
        <f t="shared" si="193"/>
        <v>-16.7999267578125</v>
      </c>
      <c r="BB258" s="5"/>
      <c r="BO258" s="77"/>
      <c r="BP258" s="5"/>
      <c r="BQ258" s="77"/>
      <c r="BR258" s="77"/>
      <c r="BS258" s="77"/>
      <c r="BT258" s="77"/>
      <c r="BU258" s="77"/>
      <c r="BV258" s="77"/>
      <c r="BW258" s="77"/>
      <c r="BX258" s="77"/>
      <c r="CA258" s="77"/>
    </row>
    <row r="259" spans="2:79">
      <c r="B259" s="5">
        <f t="shared" si="194"/>
        <v>40098.106493055217</v>
      </c>
      <c r="C259">
        <f>LOOKUP(B259,Data!$A$6:$A$1806,Data!B$6:B$1806)</f>
        <v>60.020999908447266</v>
      </c>
      <c r="D259" s="8">
        <f>LOOKUP(B259,Data!$A$6:$A$1806,Data!C$6:C$1806)</f>
        <v>3787.25927734375</v>
      </c>
      <c r="H259" s="16">
        <f t="shared" si="192"/>
        <v>-16.7999267578125</v>
      </c>
      <c r="I259" s="8">
        <f t="shared" si="190"/>
        <v>-13.989865668079778</v>
      </c>
      <c r="J259" s="8"/>
      <c r="K259" s="8"/>
      <c r="L259" s="8">
        <f t="shared" si="184"/>
        <v>0</v>
      </c>
      <c r="M259" s="8">
        <f t="shared" si="185"/>
        <v>3760.751871063771</v>
      </c>
      <c r="N259" s="8">
        <f>AVERAGE(D$79:D259)</f>
        <v>3765.2505840491194</v>
      </c>
      <c r="O259" s="8">
        <f>AVERAGE(M$79:M259)</f>
        <v>3775.7654413027485</v>
      </c>
      <c r="P259" s="8">
        <f t="shared" si="189"/>
        <v>3779.3438814103097</v>
      </c>
      <c r="Q259" s="8">
        <f>AVERAGE(P$79:P259)</f>
        <v>3731.4222542896305</v>
      </c>
      <c r="R259">
        <f t="shared" si="187"/>
        <v>633</v>
      </c>
      <c r="S259" s="9"/>
      <c r="T259" s="8"/>
      <c r="U259" s="9"/>
      <c r="Y259">
        <v>0</v>
      </c>
      <c r="Z259">
        <f t="shared" si="191"/>
        <v>633</v>
      </c>
      <c r="AA259">
        <f t="shared" si="186"/>
        <v>-3050.5956797499771</v>
      </c>
      <c r="AO259" s="5">
        <f t="shared" si="188"/>
        <v>40098.106493055217</v>
      </c>
      <c r="AP259" s="51">
        <f>LOOKUP($AO259,Data!$A$6:$A$1806,Data!$B$6:$B$1806)</f>
        <v>60.020999908447266</v>
      </c>
      <c r="AQ259" s="9">
        <f>LOOKUP($AO259,Data!$A$6:$A$1806,Data!$C$6:$C$1806)</f>
        <v>3787.25927734375</v>
      </c>
      <c r="AR259" s="9">
        <f>LOOKUP($AO259,Data!$A$6:$A$1806,Data!$D$6:$D$1806)</f>
        <v>335</v>
      </c>
      <c r="AS259" s="9">
        <f>IF($AS$1="+",LOOKUP($AO259,Data!$A$6:$A$1806,Data!$E$6:$E$1806)*-1,LOOKUP($AO259,Data!$A$6:$A$1806,Data!$E$6:$E$1806))</f>
        <v>-157.62808227539062</v>
      </c>
      <c r="AT259" s="9">
        <f>LOOKUP($AO259,Data!$A$6:$A$1806,Data!$F$6:$F$1806)</f>
        <v>0</v>
      </c>
      <c r="AU259" s="9">
        <f>LOOKUP($AO259,Data!$A$6:$A$1806,Data!$G$6:$G$1806)</f>
        <v>213</v>
      </c>
      <c r="AV259" s="9">
        <f>LOOKUP($AO259,Data!$A$6:$A$1806,Data!$H$6:$H$1806)</f>
        <v>10</v>
      </c>
      <c r="AW259" s="9">
        <f>LOOKUP($AO259,Data!$A$6:$A$1806,Data!$I$6:$I$1806)</f>
        <v>0</v>
      </c>
      <c r="AX259" s="9">
        <f>LOOKUP($AO259,Data!$A$6:$A$1806,Data!$J$6:$J$1806)</f>
        <v>-103</v>
      </c>
      <c r="AY259" s="9">
        <f>LOOKUP($AO259,Data!$A$6:$A$1806,Data!$K$6:$K$1806)</f>
        <v>7640.58</v>
      </c>
      <c r="AZ259" s="16">
        <f t="shared" si="193"/>
        <v>-16.7999267578125</v>
      </c>
      <c r="BB259" s="5"/>
      <c r="BO259" s="77"/>
      <c r="BP259" s="5"/>
      <c r="BQ259" s="77"/>
      <c r="BR259" s="77"/>
      <c r="BS259" s="77"/>
      <c r="BT259" s="77"/>
      <c r="BU259" s="77"/>
      <c r="BV259" s="77"/>
      <c r="BW259" s="77"/>
      <c r="BX259" s="77"/>
      <c r="CA259" s="77"/>
    </row>
    <row r="260" spans="2:79">
      <c r="B260" s="5">
        <f t="shared" si="194"/>
        <v>40098.106516203363</v>
      </c>
      <c r="C260">
        <f>LOOKUP(B260,Data!$A$6:$A$1806,Data!B$6:B$1806)</f>
        <v>60.016998291015625</v>
      </c>
      <c r="D260" s="8">
        <f>LOOKUP(B260,Data!$A$6:$A$1806,Data!C$6:C$1806)</f>
        <v>3787.955078125</v>
      </c>
      <c r="H260" s="16">
        <f t="shared" si="192"/>
        <v>-13.5986328125</v>
      </c>
      <c r="I260" s="8">
        <f t="shared" si="190"/>
        <v>-13.852934168626856</v>
      </c>
      <c r="J260" s="8"/>
      <c r="K260" s="8"/>
      <c r="L260" s="8">
        <f t="shared" si="184"/>
        <v>0</v>
      </c>
      <c r="M260" s="8">
        <f t="shared" si="185"/>
        <v>3760.8888025632241</v>
      </c>
      <c r="N260" s="8">
        <f>AVERAGE(D$79:D260)</f>
        <v>3765.3753340165695</v>
      </c>
      <c r="O260" s="8">
        <f>AVERAGE(M$79:M260)</f>
        <v>3775.6837015294541</v>
      </c>
      <c r="P260" s="8">
        <f t="shared" si="189"/>
        <v>3779.3438814103097</v>
      </c>
      <c r="Q260" s="8">
        <f>AVERAGE(P$79:P260)</f>
        <v>3731.6870146604629</v>
      </c>
      <c r="R260">
        <f t="shared" si="187"/>
        <v>633</v>
      </c>
      <c r="S260" s="9"/>
      <c r="T260" s="8"/>
      <c r="U260" s="9"/>
      <c r="Y260">
        <v>0</v>
      </c>
      <c r="Z260">
        <f t="shared" si="191"/>
        <v>633</v>
      </c>
      <c r="AA260">
        <f t="shared" si="186"/>
        <v>-2557.4038992062879</v>
      </c>
      <c r="AO260" s="5">
        <f t="shared" si="188"/>
        <v>40098.106516203363</v>
      </c>
      <c r="AP260" s="51">
        <f>LOOKUP($AO260,Data!$A$6:$A$1806,Data!$B$6:$B$1806)</f>
        <v>60.016998291015625</v>
      </c>
      <c r="AQ260" s="9">
        <f>LOOKUP($AO260,Data!$A$6:$A$1806,Data!$C$6:$C$1806)</f>
        <v>3787.955078125</v>
      </c>
      <c r="AR260" s="9">
        <f>LOOKUP($AO260,Data!$A$6:$A$1806,Data!$D$6:$D$1806)</f>
        <v>335</v>
      </c>
      <c r="AS260" s="9">
        <f>IF($AS$1="+",LOOKUP($AO260,Data!$A$6:$A$1806,Data!$E$6:$E$1806)*-1,LOOKUP($AO260,Data!$A$6:$A$1806,Data!$E$6:$E$1806))</f>
        <v>-157.62808227539062</v>
      </c>
      <c r="AT260" s="9">
        <f>LOOKUP($AO260,Data!$A$6:$A$1806,Data!$F$6:$F$1806)</f>
        <v>0</v>
      </c>
      <c r="AU260" s="9">
        <f>LOOKUP($AO260,Data!$A$6:$A$1806,Data!$G$6:$G$1806)</f>
        <v>213.5</v>
      </c>
      <c r="AV260" s="9">
        <f>LOOKUP($AO260,Data!$A$6:$A$1806,Data!$H$6:$H$1806)</f>
        <v>10</v>
      </c>
      <c r="AW260" s="9">
        <f>LOOKUP($AO260,Data!$A$6:$A$1806,Data!$I$6:$I$1806)</f>
        <v>0</v>
      </c>
      <c r="AX260" s="9">
        <f>LOOKUP($AO260,Data!$A$6:$A$1806,Data!$J$6:$J$1806)</f>
        <v>-103</v>
      </c>
      <c r="AY260" s="9">
        <f>LOOKUP($AO260,Data!$A$6:$A$1806,Data!$K$6:$K$1806)</f>
        <v>7640.91</v>
      </c>
      <c r="AZ260" s="16">
        <f t="shared" si="193"/>
        <v>-13.5986328125</v>
      </c>
      <c r="BB260" s="5"/>
      <c r="BO260" s="77"/>
      <c r="BP260" s="5"/>
      <c r="BQ260" s="77"/>
      <c r="BR260" s="77"/>
      <c r="BS260" s="77"/>
      <c r="BT260" s="77"/>
      <c r="BU260" s="77"/>
      <c r="BV260" s="77"/>
      <c r="BW260" s="77"/>
      <c r="BX260" s="77"/>
      <c r="CA260" s="77"/>
    </row>
    <row r="261" spans="2:79">
      <c r="B261" s="5">
        <f t="shared" si="194"/>
        <v>40098.106539351509</v>
      </c>
      <c r="C261">
        <f>LOOKUP(B261,Data!$A$6:$A$1806,Data!B$6:B$1806)</f>
        <v>60.019001007080078</v>
      </c>
      <c r="D261" s="8">
        <f>LOOKUP(B261,Data!$A$6:$A$1806,Data!C$6:C$1806)</f>
        <v>3788.0302734375</v>
      </c>
      <c r="H261" s="16">
        <f t="shared" si="192"/>
        <v>-15.2008056640625</v>
      </c>
      <c r="I261" s="8">
        <f t="shared" si="190"/>
        <v>-14.324689192029332</v>
      </c>
      <c r="J261" s="8"/>
      <c r="K261" s="8"/>
      <c r="L261" s="8">
        <f t="shared" si="184"/>
        <v>0</v>
      </c>
      <c r="M261" s="8">
        <f t="shared" si="185"/>
        <v>3760.4170475398214</v>
      </c>
      <c r="N261" s="8">
        <f>AVERAGE(D$79:D261)</f>
        <v>3765.4991314997437</v>
      </c>
      <c r="O261" s="8">
        <f>AVERAGE(M$79:M261)</f>
        <v>3775.6002771907133</v>
      </c>
      <c r="P261" s="8">
        <f t="shared" si="189"/>
        <v>3779.3438814103097</v>
      </c>
      <c r="Q261" s="8">
        <f>AVERAGE(P$79:P261)</f>
        <v>3731.9488655766709</v>
      </c>
      <c r="R261">
        <f t="shared" si="187"/>
        <v>633</v>
      </c>
      <c r="S261" s="9"/>
      <c r="T261" s="8"/>
      <c r="U261" s="9"/>
      <c r="Y261">
        <v>0</v>
      </c>
      <c r="Z261">
        <f t="shared" si="191"/>
        <v>633</v>
      </c>
      <c r="AA261">
        <f t="shared" si="186"/>
        <v>-2782.5463570051143</v>
      </c>
      <c r="AO261" s="5">
        <f t="shared" si="188"/>
        <v>40098.106539351509</v>
      </c>
      <c r="AP261" s="51">
        <f>LOOKUP($AO261,Data!$A$6:$A$1806,Data!$B$6:$B$1806)</f>
        <v>60.019001007080078</v>
      </c>
      <c r="AQ261" s="9">
        <f>LOOKUP($AO261,Data!$A$6:$A$1806,Data!$C$6:$C$1806)</f>
        <v>3788.0302734375</v>
      </c>
      <c r="AR261" s="9">
        <f>LOOKUP($AO261,Data!$A$6:$A$1806,Data!$D$6:$D$1806)</f>
        <v>335</v>
      </c>
      <c r="AS261" s="9">
        <f>IF($AS$1="+",LOOKUP($AO261,Data!$A$6:$A$1806,Data!$E$6:$E$1806)*-1,LOOKUP($AO261,Data!$A$6:$A$1806,Data!$E$6:$E$1806))</f>
        <v>-155.53170776367187</v>
      </c>
      <c r="AT261" s="9">
        <f>LOOKUP($AO261,Data!$A$6:$A$1806,Data!$F$6:$F$1806)</f>
        <v>0</v>
      </c>
      <c r="AU261" s="9">
        <f>LOOKUP($AO261,Data!$A$6:$A$1806,Data!$G$6:$G$1806)</f>
        <v>214</v>
      </c>
      <c r="AV261" s="9">
        <f>LOOKUP($AO261,Data!$A$6:$A$1806,Data!$H$6:$H$1806)</f>
        <v>10</v>
      </c>
      <c r="AW261" s="9">
        <f>LOOKUP($AO261,Data!$A$6:$A$1806,Data!$I$6:$I$1806)</f>
        <v>0</v>
      </c>
      <c r="AX261" s="9">
        <f>LOOKUP($AO261,Data!$A$6:$A$1806,Data!$J$6:$J$1806)</f>
        <v>-103</v>
      </c>
      <c r="AY261" s="9">
        <f>LOOKUP($AO261,Data!$A$6:$A$1806,Data!$K$6:$K$1806)</f>
        <v>7641.24</v>
      </c>
      <c r="AZ261" s="16">
        <f t="shared" si="193"/>
        <v>-15.2008056640625</v>
      </c>
      <c r="BB261" s="5"/>
      <c r="BO261" s="77"/>
      <c r="BP261" s="5"/>
      <c r="BQ261" s="77"/>
      <c r="BR261" s="77"/>
      <c r="BS261" s="77"/>
      <c r="BT261" s="77"/>
      <c r="BU261" s="77"/>
      <c r="BV261" s="77"/>
      <c r="BW261" s="77"/>
      <c r="BX261" s="77"/>
      <c r="CA261" s="77"/>
    </row>
    <row r="262" spans="2:79">
      <c r="B262" s="5">
        <f t="shared" si="194"/>
        <v>40098.106562499655</v>
      </c>
      <c r="C262">
        <f>LOOKUP(B262,Data!$A$6:$A$1806,Data!B$6:B$1806)</f>
        <v>60.019001007080078</v>
      </c>
      <c r="D262" s="8">
        <f>LOOKUP(B262,Data!$A$6:$A$1806,Data!C$6:C$1806)</f>
        <v>3788.0302734375</v>
      </c>
      <c r="H262" s="16">
        <f t="shared" si="192"/>
        <v>-15.2008056640625</v>
      </c>
      <c r="I262" s="8">
        <f t="shared" si="190"/>
        <v>-14.631329957240942</v>
      </c>
      <c r="J262" s="8"/>
      <c r="K262" s="8"/>
      <c r="L262" s="8">
        <f t="shared" si="184"/>
        <v>0</v>
      </c>
      <c r="M262" s="8">
        <f t="shared" si="185"/>
        <v>3760.1104067746096</v>
      </c>
      <c r="N262" s="8">
        <f>AVERAGE(D$79:D262)</f>
        <v>3765.6215833581014</v>
      </c>
      <c r="O262" s="8">
        <f>AVERAGE(M$79:M262)</f>
        <v>3775.5160931123646</v>
      </c>
      <c r="P262" s="8">
        <f t="shared" si="189"/>
        <v>3779.3438814103097</v>
      </c>
      <c r="Q262" s="8">
        <f>AVERAGE(P$79:P262)</f>
        <v>3732.2078547342317</v>
      </c>
      <c r="R262">
        <f t="shared" si="187"/>
        <v>633</v>
      </c>
      <c r="S262" s="9"/>
      <c r="T262" s="8"/>
      <c r="U262" s="9"/>
      <c r="Y262">
        <v>0</v>
      </c>
      <c r="Z262">
        <f t="shared" si="191"/>
        <v>633</v>
      </c>
      <c r="AA262">
        <f t="shared" si="186"/>
        <v>-2782.5463570051143</v>
      </c>
      <c r="AO262" s="5">
        <f t="shared" si="188"/>
        <v>40098.106562499655</v>
      </c>
      <c r="AP262" s="51">
        <f>LOOKUP($AO262,Data!$A$6:$A$1806,Data!$B$6:$B$1806)</f>
        <v>60.019001007080078</v>
      </c>
      <c r="AQ262" s="9">
        <f>LOOKUP($AO262,Data!$A$6:$A$1806,Data!$C$6:$C$1806)</f>
        <v>3788.0302734375</v>
      </c>
      <c r="AR262" s="9">
        <f>LOOKUP($AO262,Data!$A$6:$A$1806,Data!$D$6:$D$1806)</f>
        <v>335</v>
      </c>
      <c r="AS262" s="9">
        <f>IF($AS$1="+",LOOKUP($AO262,Data!$A$6:$A$1806,Data!$E$6:$E$1806)*-1,LOOKUP($AO262,Data!$A$6:$A$1806,Data!$E$6:$E$1806))</f>
        <v>-155.53170776367187</v>
      </c>
      <c r="AT262" s="9">
        <f>LOOKUP($AO262,Data!$A$6:$A$1806,Data!$F$6:$F$1806)</f>
        <v>0</v>
      </c>
      <c r="AU262" s="9">
        <f>LOOKUP($AO262,Data!$A$6:$A$1806,Data!$G$6:$G$1806)</f>
        <v>214</v>
      </c>
      <c r="AV262" s="9">
        <f>LOOKUP($AO262,Data!$A$6:$A$1806,Data!$H$6:$H$1806)</f>
        <v>10</v>
      </c>
      <c r="AW262" s="9">
        <f>LOOKUP($AO262,Data!$A$6:$A$1806,Data!$I$6:$I$1806)</f>
        <v>0</v>
      </c>
      <c r="AX262" s="9">
        <f>LOOKUP($AO262,Data!$A$6:$A$1806,Data!$J$6:$J$1806)</f>
        <v>-103</v>
      </c>
      <c r="AY262" s="9">
        <f>LOOKUP($AO262,Data!$A$6:$A$1806,Data!$K$6:$K$1806)</f>
        <v>7641.24</v>
      </c>
      <c r="AZ262" s="16">
        <f t="shared" si="193"/>
        <v>-15.2008056640625</v>
      </c>
      <c r="BB262" s="5"/>
      <c r="BO262" s="77"/>
      <c r="BP262" s="5"/>
      <c r="BQ262" s="77"/>
      <c r="BR262" s="77"/>
      <c r="BS262" s="77"/>
      <c r="BT262" s="77"/>
      <c r="BU262" s="77"/>
      <c r="BV262" s="77"/>
      <c r="BW262" s="77"/>
      <c r="BX262" s="77"/>
      <c r="CA262" s="77"/>
    </row>
    <row r="263" spans="2:79">
      <c r="B263" s="5">
        <f t="shared" si="194"/>
        <v>40098.106585647802</v>
      </c>
      <c r="C263">
        <f>LOOKUP(B263,Data!$A$6:$A$1806,Data!B$6:B$1806)</f>
        <v>60.022998809814453</v>
      </c>
      <c r="D263" s="8">
        <f>LOOKUP(B263,Data!$A$6:$A$1806,Data!C$6:C$1806)</f>
        <v>3789.2158203125</v>
      </c>
      <c r="H263" s="16">
        <f t="shared" si="192"/>
        <v>-18.3990478515625</v>
      </c>
      <c r="I263" s="8">
        <f t="shared" si="190"/>
        <v>-15.950031220253488</v>
      </c>
      <c r="J263" s="8"/>
      <c r="K263" s="8"/>
      <c r="L263" s="8">
        <f t="shared" si="184"/>
        <v>0</v>
      </c>
      <c r="M263" s="8">
        <f t="shared" si="185"/>
        <v>3758.7917055115972</v>
      </c>
      <c r="N263" s="8">
        <f>AVERAGE(D$79:D263)</f>
        <v>3765.749119774071</v>
      </c>
      <c r="O263" s="8">
        <f>AVERAGE(M$79:M263)</f>
        <v>3775.4256910172253</v>
      </c>
      <c r="P263" s="8">
        <f t="shared" si="189"/>
        <v>3779.3438814103097</v>
      </c>
      <c r="Q263" s="8">
        <f>AVERAGE(P$79:P263)</f>
        <v>3732.4640287922539</v>
      </c>
      <c r="R263">
        <f t="shared" si="187"/>
        <v>633</v>
      </c>
      <c r="S263" s="9"/>
      <c r="T263" s="8"/>
      <c r="U263" s="9"/>
      <c r="Y263">
        <v>0</v>
      </c>
      <c r="Z263">
        <f t="shared" si="191"/>
        <v>633</v>
      </c>
      <c r="AA263">
        <f t="shared" si="186"/>
        <v>-3375.7939578883124</v>
      </c>
      <c r="AO263" s="5">
        <f t="shared" si="188"/>
        <v>40098.106585647802</v>
      </c>
      <c r="AP263" s="51">
        <f>LOOKUP($AO263,Data!$A$6:$A$1806,Data!$B$6:$B$1806)</f>
        <v>60.022998809814453</v>
      </c>
      <c r="AQ263" s="9">
        <f>LOOKUP($AO263,Data!$A$6:$A$1806,Data!$C$6:$C$1806)</f>
        <v>3789.2158203125</v>
      </c>
      <c r="AR263" s="9">
        <f>LOOKUP($AO263,Data!$A$6:$A$1806,Data!$D$6:$D$1806)</f>
        <v>335</v>
      </c>
      <c r="AS263" s="9">
        <f>IF($AS$1="+",LOOKUP($AO263,Data!$A$6:$A$1806,Data!$E$6:$E$1806)*-1,LOOKUP($AO263,Data!$A$6:$A$1806,Data!$E$6:$E$1806))</f>
        <v>-155.53170776367187</v>
      </c>
      <c r="AT263" s="9">
        <f>LOOKUP($AO263,Data!$A$6:$A$1806,Data!$F$6:$F$1806)</f>
        <v>0</v>
      </c>
      <c r="AU263" s="9">
        <f>LOOKUP($AO263,Data!$A$6:$A$1806,Data!$G$6:$G$1806)</f>
        <v>214.5</v>
      </c>
      <c r="AV263" s="9">
        <f>LOOKUP($AO263,Data!$A$6:$A$1806,Data!$H$6:$H$1806)</f>
        <v>10</v>
      </c>
      <c r="AW263" s="9">
        <f>LOOKUP($AO263,Data!$A$6:$A$1806,Data!$I$6:$I$1806)</f>
        <v>0</v>
      </c>
      <c r="AX263" s="9">
        <f>LOOKUP($AO263,Data!$A$6:$A$1806,Data!$J$6:$J$1806)</f>
        <v>-103</v>
      </c>
      <c r="AY263" s="9">
        <f>LOOKUP($AO263,Data!$A$6:$A$1806,Data!$K$6:$K$1806)</f>
        <v>7641.57</v>
      </c>
      <c r="AZ263" s="16">
        <f t="shared" si="193"/>
        <v>-18.3990478515625</v>
      </c>
      <c r="BB263" s="5"/>
      <c r="BO263" s="77"/>
      <c r="BP263" s="5"/>
      <c r="BQ263" s="77"/>
      <c r="BR263" s="77"/>
      <c r="BS263" s="77"/>
      <c r="BT263" s="77"/>
      <c r="BU263" s="77"/>
      <c r="BV263" s="77"/>
      <c r="BW263" s="77"/>
      <c r="BX263" s="77"/>
      <c r="CA263" s="77"/>
    </row>
    <row r="264" spans="2:79">
      <c r="B264" s="5">
        <f t="shared" si="194"/>
        <v>40098.106608795948</v>
      </c>
      <c r="C264">
        <f>LOOKUP(B264,Data!$A$6:$A$1806,Data!B$6:B$1806)</f>
        <v>60.025001525878906</v>
      </c>
      <c r="D264" s="8">
        <f>LOOKUP(B264,Data!$A$6:$A$1806,Data!C$6:C$1806)</f>
        <v>3787.53662109375</v>
      </c>
      <c r="H264" s="16">
        <f t="shared" si="192"/>
        <v>-20.001220703125</v>
      </c>
      <c r="I264" s="8">
        <f t="shared" si="190"/>
        <v>-17.367947539258516</v>
      </c>
      <c r="J264" s="8"/>
      <c r="K264" s="8"/>
      <c r="L264" s="8">
        <f t="shared" si="184"/>
        <v>0</v>
      </c>
      <c r="M264" s="8">
        <f t="shared" si="185"/>
        <v>3757.3737891925921</v>
      </c>
      <c r="N264" s="8">
        <f>AVERAGE(D$79:D264)</f>
        <v>3765.86625687794</v>
      </c>
      <c r="O264" s="8">
        <f>AVERAGE(M$79:M264)</f>
        <v>3775.3286377816094</v>
      </c>
      <c r="P264" s="8">
        <f t="shared" si="189"/>
        <v>3779.3438814103097</v>
      </c>
      <c r="Q264" s="8">
        <f>AVERAGE(P$79:P264)</f>
        <v>3732.7174334010001</v>
      </c>
      <c r="R264">
        <f t="shared" si="187"/>
        <v>633</v>
      </c>
      <c r="S264" s="9"/>
      <c r="T264" s="8"/>
      <c r="U264" s="9"/>
      <c r="Y264">
        <v>0</v>
      </c>
      <c r="Z264">
        <f t="shared" si="191"/>
        <v>633</v>
      </c>
      <c r="AA264">
        <f t="shared" si="186"/>
        <v>-3779.4591048855482</v>
      </c>
      <c r="AO264" s="5">
        <f t="shared" si="188"/>
        <v>40098.106608795948</v>
      </c>
      <c r="AP264" s="51">
        <f>LOOKUP($AO264,Data!$A$6:$A$1806,Data!$B$6:$B$1806)</f>
        <v>60.025001525878906</v>
      </c>
      <c r="AQ264" s="9">
        <f>LOOKUP($AO264,Data!$A$6:$A$1806,Data!$C$6:$C$1806)</f>
        <v>3787.53662109375</v>
      </c>
      <c r="AR264" s="9">
        <f>LOOKUP($AO264,Data!$A$6:$A$1806,Data!$D$6:$D$1806)</f>
        <v>335</v>
      </c>
      <c r="AS264" s="9">
        <f>IF($AS$1="+",LOOKUP($AO264,Data!$A$6:$A$1806,Data!$E$6:$E$1806)*-1,LOOKUP($AO264,Data!$A$6:$A$1806,Data!$E$6:$E$1806))</f>
        <v>-155.53170776367187</v>
      </c>
      <c r="AT264" s="9">
        <f>LOOKUP($AO264,Data!$A$6:$A$1806,Data!$F$6:$F$1806)</f>
        <v>0</v>
      </c>
      <c r="AU264" s="9">
        <f>LOOKUP($AO264,Data!$A$6:$A$1806,Data!$G$6:$G$1806)</f>
        <v>215</v>
      </c>
      <c r="AV264" s="9">
        <f>LOOKUP($AO264,Data!$A$6:$A$1806,Data!$H$6:$H$1806)</f>
        <v>10</v>
      </c>
      <c r="AW264" s="9">
        <f>LOOKUP($AO264,Data!$A$6:$A$1806,Data!$I$6:$I$1806)</f>
        <v>0</v>
      </c>
      <c r="AX264" s="9">
        <f>LOOKUP($AO264,Data!$A$6:$A$1806,Data!$J$6:$J$1806)</f>
        <v>-103</v>
      </c>
      <c r="AY264" s="9">
        <f>LOOKUP($AO264,Data!$A$6:$A$1806,Data!$K$6:$K$1806)</f>
        <v>7641.9</v>
      </c>
      <c r="AZ264" s="16">
        <f t="shared" si="193"/>
        <v>-20.001220703125</v>
      </c>
      <c r="BB264" s="5"/>
      <c r="BO264" s="77"/>
      <c r="BP264" s="5"/>
      <c r="BQ264" s="77"/>
      <c r="BR264" s="77"/>
      <c r="BS264" s="77"/>
      <c r="BT264" s="77"/>
      <c r="BU264" s="77"/>
      <c r="BV264" s="77"/>
      <c r="BW264" s="77"/>
      <c r="BX264" s="77"/>
      <c r="CA264" s="77"/>
    </row>
    <row r="265" spans="2:79">
      <c r="B265" s="5">
        <f t="shared" si="194"/>
        <v>40098.106631944094</v>
      </c>
      <c r="C265">
        <f>LOOKUP(B265,Data!$A$6:$A$1806,Data!B$6:B$1806)</f>
        <v>60.025001525878906</v>
      </c>
      <c r="D265" s="8">
        <f>LOOKUP(B265,Data!$A$6:$A$1806,Data!C$6:C$1806)</f>
        <v>3787.53662109375</v>
      </c>
      <c r="H265" s="16">
        <f t="shared" si="192"/>
        <v>-20.001220703125</v>
      </c>
      <c r="I265" s="8">
        <f t="shared" si="190"/>
        <v>-18.289593146611786</v>
      </c>
      <c r="J265" s="8"/>
      <c r="K265" s="8"/>
      <c r="L265" s="8">
        <f t="shared" si="184"/>
        <v>0</v>
      </c>
      <c r="M265" s="8">
        <f t="shared" si="185"/>
        <v>3756.4521435852389</v>
      </c>
      <c r="N265" s="8">
        <f>AVERAGE(D$79:D265)</f>
        <v>3765.9821411785597</v>
      </c>
      <c r="O265" s="8">
        <f>AVERAGE(M$79:M265)</f>
        <v>3775.2276939623771</v>
      </c>
      <c r="P265" s="8">
        <f t="shared" si="189"/>
        <v>3779.3438814103097</v>
      </c>
      <c r="Q265" s="8">
        <f>AVERAGE(P$79:P265)</f>
        <v>3732.9681132290075</v>
      </c>
      <c r="R265">
        <f t="shared" si="187"/>
        <v>633</v>
      </c>
      <c r="S265" s="9"/>
      <c r="T265" s="8"/>
      <c r="U265" s="9"/>
      <c r="Y265">
        <v>0</v>
      </c>
      <c r="Z265">
        <f t="shared" si="191"/>
        <v>633</v>
      </c>
      <c r="AA265">
        <f t="shared" si="186"/>
        <v>-3779.4591048855482</v>
      </c>
      <c r="AO265" s="5">
        <f t="shared" si="188"/>
        <v>40098.106631944094</v>
      </c>
      <c r="AP265" s="51">
        <f>LOOKUP($AO265,Data!$A$6:$A$1806,Data!$B$6:$B$1806)</f>
        <v>60.025001525878906</v>
      </c>
      <c r="AQ265" s="9">
        <f>LOOKUP($AO265,Data!$A$6:$A$1806,Data!$C$6:$C$1806)</f>
        <v>3787.53662109375</v>
      </c>
      <c r="AR265" s="9">
        <f>LOOKUP($AO265,Data!$A$6:$A$1806,Data!$D$6:$D$1806)</f>
        <v>335</v>
      </c>
      <c r="AS265" s="9">
        <f>IF($AS$1="+",LOOKUP($AO265,Data!$A$6:$A$1806,Data!$E$6:$E$1806)*-1,LOOKUP($AO265,Data!$A$6:$A$1806,Data!$E$6:$E$1806))</f>
        <v>-155.53170776367187</v>
      </c>
      <c r="AT265" s="9">
        <f>LOOKUP($AO265,Data!$A$6:$A$1806,Data!$F$6:$F$1806)</f>
        <v>0</v>
      </c>
      <c r="AU265" s="9">
        <f>LOOKUP($AO265,Data!$A$6:$A$1806,Data!$G$6:$G$1806)</f>
        <v>215</v>
      </c>
      <c r="AV265" s="9">
        <f>LOOKUP($AO265,Data!$A$6:$A$1806,Data!$H$6:$H$1806)</f>
        <v>10</v>
      </c>
      <c r="AW265" s="9">
        <f>LOOKUP($AO265,Data!$A$6:$A$1806,Data!$I$6:$I$1806)</f>
        <v>0</v>
      </c>
      <c r="AX265" s="9">
        <f>LOOKUP($AO265,Data!$A$6:$A$1806,Data!$J$6:$J$1806)</f>
        <v>-103</v>
      </c>
      <c r="AY265" s="9">
        <f>LOOKUP($AO265,Data!$A$6:$A$1806,Data!$K$6:$K$1806)</f>
        <v>7641.9</v>
      </c>
      <c r="AZ265" s="16">
        <f t="shared" si="193"/>
        <v>-20.001220703125</v>
      </c>
      <c r="BB265" s="5"/>
      <c r="BO265" s="77"/>
      <c r="BP265" s="5"/>
      <c r="BQ265" s="77"/>
      <c r="BR265" s="77"/>
      <c r="BS265" s="77"/>
      <c r="BT265" s="77"/>
      <c r="BU265" s="77"/>
      <c r="BV265" s="77"/>
      <c r="BW265" s="77"/>
      <c r="BX265" s="77"/>
      <c r="CA265" s="77"/>
    </row>
    <row r="266" spans="2:79">
      <c r="B266" s="5">
        <f t="shared" si="194"/>
        <v>40098.106655092241</v>
      </c>
      <c r="C266">
        <f>LOOKUP(B266,Data!$A$6:$A$1806,Data!B$6:B$1806)</f>
        <v>60.020999908447266</v>
      </c>
      <c r="D266" s="8">
        <f>LOOKUP(B266,Data!$A$6:$A$1806,Data!C$6:C$1806)</f>
        <v>3786.07666015625</v>
      </c>
      <c r="H266" s="16">
        <f t="shared" si="192"/>
        <v>-16.7999267578125</v>
      </c>
      <c r="I266" s="8">
        <f t="shared" si="190"/>
        <v>-17.768209910532036</v>
      </c>
      <c r="J266" s="8"/>
      <c r="K266" s="8"/>
      <c r="L266" s="8">
        <f t="shared" si="184"/>
        <v>0</v>
      </c>
      <c r="M266" s="8">
        <f t="shared" si="185"/>
        <v>3756.9735268213185</v>
      </c>
      <c r="N266" s="8">
        <f>AVERAGE(D$79:D266)</f>
        <v>3766.0890269178026</v>
      </c>
      <c r="O266" s="8">
        <f>AVERAGE(M$79:M266)</f>
        <v>3775.1305973286485</v>
      </c>
      <c r="P266" s="8">
        <f t="shared" si="189"/>
        <v>3779.3438814103097</v>
      </c>
      <c r="Q266" s="8">
        <f>AVERAGE(P$79:P266)</f>
        <v>3733.2161119893353</v>
      </c>
      <c r="R266">
        <f t="shared" si="187"/>
        <v>633</v>
      </c>
      <c r="S266" s="9"/>
      <c r="T266" s="8"/>
      <c r="U266" s="9"/>
      <c r="Y266">
        <v>0</v>
      </c>
      <c r="Z266">
        <f t="shared" si="191"/>
        <v>633</v>
      </c>
      <c r="AA266">
        <f t="shared" si="186"/>
        <v>-3050.5956797499771</v>
      </c>
      <c r="AO266" s="5">
        <f t="shared" si="188"/>
        <v>40098.106655092241</v>
      </c>
      <c r="AP266" s="51">
        <f>LOOKUP($AO266,Data!$A$6:$A$1806,Data!$B$6:$B$1806)</f>
        <v>60.020999908447266</v>
      </c>
      <c r="AQ266" s="9">
        <f>LOOKUP($AO266,Data!$A$6:$A$1806,Data!$C$6:$C$1806)</f>
        <v>3786.07666015625</v>
      </c>
      <c r="AR266" s="9">
        <f>LOOKUP($AO266,Data!$A$6:$A$1806,Data!$D$6:$D$1806)</f>
        <v>335</v>
      </c>
      <c r="AS266" s="9">
        <f>IF($AS$1="+",LOOKUP($AO266,Data!$A$6:$A$1806,Data!$E$6:$E$1806)*-1,LOOKUP($AO266,Data!$A$6:$A$1806,Data!$E$6:$E$1806))</f>
        <v>-155.53170776367187</v>
      </c>
      <c r="AT266" s="9">
        <f>LOOKUP($AO266,Data!$A$6:$A$1806,Data!$F$6:$F$1806)</f>
        <v>0</v>
      </c>
      <c r="AU266" s="9">
        <f>LOOKUP($AO266,Data!$A$6:$A$1806,Data!$G$6:$G$1806)</f>
        <v>215.5</v>
      </c>
      <c r="AV266" s="9">
        <f>LOOKUP($AO266,Data!$A$6:$A$1806,Data!$H$6:$H$1806)</f>
        <v>10</v>
      </c>
      <c r="AW266" s="9">
        <f>LOOKUP($AO266,Data!$A$6:$A$1806,Data!$I$6:$I$1806)</f>
        <v>0</v>
      </c>
      <c r="AX266" s="9">
        <f>LOOKUP($AO266,Data!$A$6:$A$1806,Data!$J$6:$J$1806)</f>
        <v>-103</v>
      </c>
      <c r="AY266" s="9">
        <f>LOOKUP($AO266,Data!$A$6:$A$1806,Data!$K$6:$K$1806)</f>
        <v>7642.23</v>
      </c>
      <c r="AZ266" s="16">
        <f t="shared" si="193"/>
        <v>-16.7999267578125</v>
      </c>
      <c r="BB266" s="5"/>
      <c r="BO266" s="77"/>
      <c r="BP266" s="5"/>
      <c r="BQ266" s="77"/>
      <c r="BR266" s="77"/>
      <c r="BS266" s="77"/>
      <c r="BT266" s="77"/>
      <c r="BU266" s="77"/>
      <c r="BV266" s="77"/>
      <c r="BW266" s="77"/>
      <c r="BX266" s="77"/>
      <c r="CA266" s="77"/>
    </row>
    <row r="267" spans="2:79">
      <c r="B267" s="5">
        <f t="shared" si="194"/>
        <v>40098.106678240387</v>
      </c>
      <c r="C267">
        <f>LOOKUP(B267,Data!$A$6:$A$1806,Data!B$6:B$1806)</f>
        <v>60.023998260498047</v>
      </c>
      <c r="D267" s="8">
        <f>LOOKUP(B267,Data!$A$6:$A$1806,Data!C$6:C$1806)</f>
        <v>3787.930419921875</v>
      </c>
      <c r="H267" s="16">
        <f t="shared" si="192"/>
        <v>-19.1986083984375</v>
      </c>
      <c r="I267" s="8">
        <f t="shared" si="190"/>
        <v>-18.268849381298949</v>
      </c>
      <c r="J267" s="8"/>
      <c r="K267" s="8"/>
      <c r="L267" s="8">
        <f t="shared" si="184"/>
        <v>0</v>
      </c>
      <c r="M267" s="8">
        <f t="shared" si="185"/>
        <v>3756.4728873505514</v>
      </c>
      <c r="N267" s="8">
        <f>AVERAGE(D$79:D267)</f>
        <v>3766.20458984375</v>
      </c>
      <c r="O267" s="8">
        <f>AVERAGE(M$79:M267)</f>
        <v>3775.0318792864364</v>
      </c>
      <c r="P267" s="8">
        <f t="shared" si="189"/>
        <v>3779.3438814103097</v>
      </c>
      <c r="Q267" s="8">
        <f>AVERAGE(P$79:P267)</f>
        <v>3733.4614724649787</v>
      </c>
      <c r="R267">
        <f t="shared" si="187"/>
        <v>633</v>
      </c>
      <c r="S267" s="9"/>
      <c r="T267" s="8"/>
      <c r="U267" s="9"/>
      <c r="Y267">
        <v>0</v>
      </c>
      <c r="Z267">
        <f t="shared" si="191"/>
        <v>633</v>
      </c>
      <c r="AA267">
        <f t="shared" si="186"/>
        <v>-3565.8569248952404</v>
      </c>
      <c r="AO267" s="5">
        <f t="shared" si="188"/>
        <v>40098.106678240387</v>
      </c>
      <c r="AP267" s="51">
        <f>LOOKUP($AO267,Data!$A$6:$A$1806,Data!$B$6:$B$1806)</f>
        <v>60.023998260498047</v>
      </c>
      <c r="AQ267" s="9">
        <f>LOOKUP($AO267,Data!$A$6:$A$1806,Data!$C$6:$C$1806)</f>
        <v>3787.930419921875</v>
      </c>
      <c r="AR267" s="9">
        <f>LOOKUP($AO267,Data!$A$6:$A$1806,Data!$D$6:$D$1806)</f>
        <v>335</v>
      </c>
      <c r="AS267" s="9">
        <f>IF($AS$1="+",LOOKUP($AO267,Data!$A$6:$A$1806,Data!$E$6:$E$1806)*-1,LOOKUP($AO267,Data!$A$6:$A$1806,Data!$E$6:$E$1806))</f>
        <v>-155.53170776367187</v>
      </c>
      <c r="AT267" s="9">
        <f>LOOKUP($AO267,Data!$A$6:$A$1806,Data!$F$6:$F$1806)</f>
        <v>0</v>
      </c>
      <c r="AU267" s="9">
        <f>LOOKUP($AO267,Data!$A$6:$A$1806,Data!$G$6:$G$1806)</f>
        <v>216</v>
      </c>
      <c r="AV267" s="9">
        <f>LOOKUP($AO267,Data!$A$6:$A$1806,Data!$H$6:$H$1806)</f>
        <v>10</v>
      </c>
      <c r="AW267" s="9">
        <f>LOOKUP($AO267,Data!$A$6:$A$1806,Data!$I$6:$I$1806)</f>
        <v>0</v>
      </c>
      <c r="AX267" s="9">
        <f>LOOKUP($AO267,Data!$A$6:$A$1806,Data!$J$6:$J$1806)</f>
        <v>-103</v>
      </c>
      <c r="AY267" s="9">
        <f>LOOKUP($AO267,Data!$A$6:$A$1806,Data!$K$6:$K$1806)</f>
        <v>7642.56</v>
      </c>
      <c r="AZ267" s="16">
        <f t="shared" si="193"/>
        <v>-19.1986083984375</v>
      </c>
      <c r="BB267" s="5"/>
      <c r="BO267" s="77"/>
      <c r="BP267" s="5"/>
      <c r="BQ267" s="77"/>
      <c r="BR267" s="77"/>
      <c r="BS267" s="77"/>
      <c r="BT267" s="77"/>
      <c r="BU267" s="77"/>
      <c r="BV267" s="77"/>
      <c r="BW267" s="77"/>
      <c r="BX267" s="77"/>
      <c r="CA267" s="77"/>
    </row>
    <row r="268" spans="2:79">
      <c r="B268" s="5">
        <f t="shared" si="194"/>
        <v>40098.106701388533</v>
      </c>
      <c r="C268">
        <f>LOOKUP(B268,Data!$A$6:$A$1806,Data!B$6:B$1806)</f>
        <v>60.023998260498047</v>
      </c>
      <c r="D268" s="8">
        <f>LOOKUP(B268,Data!$A$6:$A$1806,Data!C$6:C$1806)</f>
        <v>3787.930419921875</v>
      </c>
      <c r="H268" s="16">
        <f t="shared" si="192"/>
        <v>-19.1986083984375</v>
      </c>
      <c r="I268" s="8">
        <f t="shared" si="190"/>
        <v>-18.59426503729744</v>
      </c>
      <c r="J268" s="8"/>
      <c r="K268" s="8"/>
      <c r="L268" s="8">
        <f t="shared" si="184"/>
        <v>0</v>
      </c>
      <c r="M268" s="8">
        <f t="shared" si="185"/>
        <v>3756.1474716945531</v>
      </c>
      <c r="N268" s="8">
        <f>AVERAGE(D$79:D268)</f>
        <v>3766.3189363178453</v>
      </c>
      <c r="O268" s="8">
        <f>AVERAGE(M$79:M268)</f>
        <v>3774.9324876675314</v>
      </c>
      <c r="P268" s="8">
        <f t="shared" si="189"/>
        <v>3779.3438814103097</v>
      </c>
      <c r="Q268" s="8">
        <f>AVERAGE(P$79:P268)</f>
        <v>3733.7042365334723</v>
      </c>
      <c r="R268">
        <f t="shared" si="187"/>
        <v>633</v>
      </c>
      <c r="S268" s="9"/>
      <c r="T268" s="8"/>
      <c r="U268" s="9"/>
      <c r="Y268">
        <v>0</v>
      </c>
      <c r="Z268">
        <f t="shared" si="191"/>
        <v>633</v>
      </c>
      <c r="AA268">
        <f t="shared" si="186"/>
        <v>-3565.8569248952404</v>
      </c>
      <c r="AO268" s="5">
        <f t="shared" si="188"/>
        <v>40098.106701388533</v>
      </c>
      <c r="AP268" s="51">
        <f>LOOKUP($AO268,Data!$A$6:$A$1806,Data!$B$6:$B$1806)</f>
        <v>60.023998260498047</v>
      </c>
      <c r="AQ268" s="9">
        <f>LOOKUP($AO268,Data!$A$6:$A$1806,Data!$C$6:$C$1806)</f>
        <v>3787.930419921875</v>
      </c>
      <c r="AR268" s="9">
        <f>LOOKUP($AO268,Data!$A$6:$A$1806,Data!$D$6:$D$1806)</f>
        <v>335</v>
      </c>
      <c r="AS268" s="9">
        <f>IF($AS$1="+",LOOKUP($AO268,Data!$A$6:$A$1806,Data!$E$6:$E$1806)*-1,LOOKUP($AO268,Data!$A$6:$A$1806,Data!$E$6:$E$1806))</f>
        <v>-155.53170776367187</v>
      </c>
      <c r="AT268" s="9">
        <f>LOOKUP($AO268,Data!$A$6:$A$1806,Data!$F$6:$F$1806)</f>
        <v>0</v>
      </c>
      <c r="AU268" s="9">
        <f>LOOKUP($AO268,Data!$A$6:$A$1806,Data!$G$6:$G$1806)</f>
        <v>216</v>
      </c>
      <c r="AV268" s="9">
        <f>LOOKUP($AO268,Data!$A$6:$A$1806,Data!$H$6:$H$1806)</f>
        <v>10</v>
      </c>
      <c r="AW268" s="9">
        <f>LOOKUP($AO268,Data!$A$6:$A$1806,Data!$I$6:$I$1806)</f>
        <v>0</v>
      </c>
      <c r="AX268" s="9">
        <f>LOOKUP($AO268,Data!$A$6:$A$1806,Data!$J$6:$J$1806)</f>
        <v>-103</v>
      </c>
      <c r="AY268" s="9">
        <f>LOOKUP($AO268,Data!$A$6:$A$1806,Data!$K$6:$K$1806)</f>
        <v>7642.56</v>
      </c>
      <c r="AZ268" s="16">
        <f t="shared" si="193"/>
        <v>-19.1986083984375</v>
      </c>
      <c r="BB268" s="5"/>
      <c r="BO268" s="77"/>
      <c r="BP268" s="5"/>
      <c r="BQ268" s="77"/>
      <c r="BR268" s="77"/>
      <c r="BS268" s="77"/>
      <c r="BT268" s="77"/>
      <c r="BU268" s="77"/>
      <c r="BV268" s="77"/>
      <c r="BW268" s="77"/>
      <c r="BX268" s="77"/>
      <c r="CA268" s="77"/>
    </row>
    <row r="269" spans="2:79">
      <c r="B269" s="5">
        <f t="shared" si="194"/>
        <v>40098.106724536679</v>
      </c>
      <c r="C269">
        <f>LOOKUP(B269,Data!$A$6:$A$1806,Data!B$6:B$1806)</f>
        <v>60.023998260498047</v>
      </c>
      <c r="D269" s="8">
        <f>LOOKUP(B269,Data!$A$6:$A$1806,Data!C$6:C$1806)</f>
        <v>3786.874755859375</v>
      </c>
      <c r="H269" s="16">
        <f t="shared" si="192"/>
        <v>-19.1986083984375</v>
      </c>
      <c r="I269" s="8">
        <f t="shared" si="190"/>
        <v>-18.80578521369646</v>
      </c>
      <c r="J269" s="8"/>
      <c r="K269" s="8"/>
      <c r="L269" s="8">
        <f t="shared" si="184"/>
        <v>0</v>
      </c>
      <c r="M269" s="8">
        <f t="shared" si="185"/>
        <v>3755.9359515181541</v>
      </c>
      <c r="N269" s="8">
        <f>AVERAGE(D$79:D269)</f>
        <v>3766.4265584096856</v>
      </c>
      <c r="O269" s="8">
        <f>AVERAGE(M$79:M269)</f>
        <v>3774.8330293630843</v>
      </c>
      <c r="P269" s="8">
        <f t="shared" si="189"/>
        <v>3779.3438814103097</v>
      </c>
      <c r="Q269" s="8">
        <f>AVERAGE(P$79:P269)</f>
        <v>3733.9444451907189</v>
      </c>
      <c r="R269">
        <f t="shared" si="187"/>
        <v>633</v>
      </c>
      <c r="S269" s="9"/>
      <c r="T269" s="8"/>
      <c r="U269" s="9"/>
      <c r="Y269">
        <v>0</v>
      </c>
      <c r="Z269">
        <f t="shared" si="191"/>
        <v>633</v>
      </c>
      <c r="AA269">
        <f t="shared" si="186"/>
        <v>-3565.8569248952404</v>
      </c>
      <c r="AO269" s="5">
        <f t="shared" si="188"/>
        <v>40098.106724536679</v>
      </c>
      <c r="AP269" s="51">
        <f>LOOKUP($AO269,Data!$A$6:$A$1806,Data!$B$6:$B$1806)</f>
        <v>60.023998260498047</v>
      </c>
      <c r="AQ269" s="9">
        <f>LOOKUP($AO269,Data!$A$6:$A$1806,Data!$C$6:$C$1806)</f>
        <v>3786.874755859375</v>
      </c>
      <c r="AR269" s="9">
        <f>LOOKUP($AO269,Data!$A$6:$A$1806,Data!$D$6:$D$1806)</f>
        <v>335</v>
      </c>
      <c r="AS269" s="9">
        <f>IF($AS$1="+",LOOKUP($AO269,Data!$A$6:$A$1806,Data!$E$6:$E$1806)*-1,LOOKUP($AO269,Data!$A$6:$A$1806,Data!$E$6:$E$1806))</f>
        <v>-160.44723510742187</v>
      </c>
      <c r="AT269" s="9">
        <f>LOOKUP($AO269,Data!$A$6:$A$1806,Data!$F$6:$F$1806)</f>
        <v>0</v>
      </c>
      <c r="AU269" s="9">
        <f>LOOKUP($AO269,Data!$A$6:$A$1806,Data!$G$6:$G$1806)</f>
        <v>216.5</v>
      </c>
      <c r="AV269" s="9">
        <f>LOOKUP($AO269,Data!$A$6:$A$1806,Data!$H$6:$H$1806)</f>
        <v>10</v>
      </c>
      <c r="AW269" s="9">
        <f>LOOKUP($AO269,Data!$A$6:$A$1806,Data!$I$6:$I$1806)</f>
        <v>0</v>
      </c>
      <c r="AX269" s="9">
        <f>LOOKUP($AO269,Data!$A$6:$A$1806,Data!$J$6:$J$1806)</f>
        <v>-103</v>
      </c>
      <c r="AY269" s="9">
        <f>LOOKUP($AO269,Data!$A$6:$A$1806,Data!$K$6:$K$1806)</f>
        <v>7642.89</v>
      </c>
      <c r="AZ269" s="16">
        <f t="shared" si="193"/>
        <v>-19.1986083984375</v>
      </c>
      <c r="BB269" s="5"/>
      <c r="BO269" s="77"/>
      <c r="BP269" s="5"/>
      <c r="BQ269" s="77"/>
      <c r="BR269" s="77"/>
      <c r="BS269" s="77"/>
      <c r="BT269" s="77"/>
      <c r="BU269" s="77"/>
      <c r="BV269" s="77"/>
      <c r="BW269" s="77"/>
      <c r="BX269" s="77"/>
      <c r="CA269" s="77"/>
    </row>
    <row r="270" spans="2:79">
      <c r="B270" s="5">
        <f t="shared" si="194"/>
        <v>40098.106747684826</v>
      </c>
      <c r="C270">
        <f>LOOKUP(B270,Data!$A$6:$A$1806,Data!B$6:B$1806)</f>
        <v>60.020000457763672</v>
      </c>
      <c r="D270" s="8">
        <f>LOOKUP(B270,Data!$A$6:$A$1806,Data!C$6:C$1806)</f>
        <v>3786.5498046875</v>
      </c>
      <c r="H270" s="16">
        <f t="shared" si="192"/>
        <v>-16.0003662109375</v>
      </c>
      <c r="I270" s="8">
        <f t="shared" si="190"/>
        <v>-17.823888562730822</v>
      </c>
      <c r="J270" s="8"/>
      <c r="K270" s="8"/>
      <c r="L270" s="8">
        <f t="shared" si="184"/>
        <v>0</v>
      </c>
      <c r="M270" s="8">
        <f t="shared" si="185"/>
        <v>3756.9178481691197</v>
      </c>
      <c r="N270" s="8">
        <f>AVERAGE(D$79:D270)</f>
        <v>3766.5313669840493</v>
      </c>
      <c r="O270" s="8">
        <f>AVERAGE(M$79:M270)</f>
        <v>3774.7397211276989</v>
      </c>
      <c r="P270" s="8">
        <f t="shared" si="189"/>
        <v>3779.3438814103097</v>
      </c>
      <c r="Q270" s="8">
        <f>AVERAGE(P$79:P270)</f>
        <v>3734.1821385740677</v>
      </c>
      <c r="R270">
        <f t="shared" si="187"/>
        <v>633</v>
      </c>
      <c r="S270" s="9"/>
      <c r="T270" s="8"/>
      <c r="U270" s="9"/>
      <c r="Y270">
        <v>0</v>
      </c>
      <c r="Z270">
        <f t="shared" si="191"/>
        <v>633</v>
      </c>
      <c r="AA270">
        <f t="shared" si="186"/>
        <v>-2910.4122073138647</v>
      </c>
      <c r="AO270" s="5">
        <f t="shared" si="188"/>
        <v>40098.106747684826</v>
      </c>
      <c r="AP270" s="51">
        <f>LOOKUP($AO270,Data!$A$6:$A$1806,Data!$B$6:$B$1806)</f>
        <v>60.020000457763672</v>
      </c>
      <c r="AQ270" s="9">
        <f>LOOKUP($AO270,Data!$A$6:$A$1806,Data!$C$6:$C$1806)</f>
        <v>3786.5498046875</v>
      </c>
      <c r="AR270" s="9">
        <f>LOOKUP($AO270,Data!$A$6:$A$1806,Data!$D$6:$D$1806)</f>
        <v>335</v>
      </c>
      <c r="AS270" s="9">
        <f>IF($AS$1="+",LOOKUP($AO270,Data!$A$6:$A$1806,Data!$E$6:$E$1806)*-1,LOOKUP($AO270,Data!$A$6:$A$1806,Data!$E$6:$E$1806))</f>
        <v>-160.44723510742187</v>
      </c>
      <c r="AT270" s="9">
        <f>LOOKUP($AO270,Data!$A$6:$A$1806,Data!$F$6:$F$1806)</f>
        <v>0</v>
      </c>
      <c r="AU270" s="9">
        <f>LOOKUP($AO270,Data!$A$6:$A$1806,Data!$G$6:$G$1806)</f>
        <v>217</v>
      </c>
      <c r="AV270" s="9">
        <f>LOOKUP($AO270,Data!$A$6:$A$1806,Data!$H$6:$H$1806)</f>
        <v>10</v>
      </c>
      <c r="AW270" s="9">
        <f>LOOKUP($AO270,Data!$A$6:$A$1806,Data!$I$6:$I$1806)</f>
        <v>0</v>
      </c>
      <c r="AX270" s="9">
        <f>LOOKUP($AO270,Data!$A$6:$A$1806,Data!$J$6:$J$1806)</f>
        <v>-103</v>
      </c>
      <c r="AY270" s="9">
        <f>LOOKUP($AO270,Data!$A$6:$A$1806,Data!$K$6:$K$1806)</f>
        <v>7643.22</v>
      </c>
      <c r="AZ270" s="16">
        <f t="shared" si="193"/>
        <v>-16.0003662109375</v>
      </c>
      <c r="BB270" s="5"/>
      <c r="BO270" s="77"/>
      <c r="BP270" s="5"/>
      <c r="BQ270" s="77"/>
      <c r="BR270" s="77"/>
      <c r="BS270" s="77"/>
      <c r="BT270" s="77"/>
      <c r="BU270" s="77"/>
      <c r="BV270" s="77"/>
      <c r="BW270" s="77"/>
      <c r="BX270" s="77"/>
      <c r="CA270" s="77"/>
    </row>
    <row r="271" spans="2:79">
      <c r="B271" s="5">
        <f t="shared" si="194"/>
        <v>40098.106770832972</v>
      </c>
      <c r="C271">
        <f>LOOKUP(B271,Data!$A$6:$A$1806,Data!B$6:B$1806)</f>
        <v>60.020000457763672</v>
      </c>
      <c r="D271" s="8">
        <f>LOOKUP(B271,Data!$A$6:$A$1806,Data!C$6:C$1806)</f>
        <v>3786.5498046875</v>
      </c>
      <c r="H271" s="16">
        <f t="shared" si="192"/>
        <v>-16.0003662109375</v>
      </c>
      <c r="I271" s="8">
        <f t="shared" si="190"/>
        <v>-17.18565573960316</v>
      </c>
      <c r="J271" s="8"/>
      <c r="K271" s="8"/>
      <c r="L271" s="8">
        <f t="shared" si="184"/>
        <v>0</v>
      </c>
      <c r="M271" s="8">
        <f t="shared" si="185"/>
        <v>3757.5560809922472</v>
      </c>
      <c r="N271" s="8">
        <f>AVERAGE(D$79:D271)</f>
        <v>3766.6350894591969</v>
      </c>
      <c r="O271" s="8">
        <f>AVERAGE(M$79:M271)</f>
        <v>3774.6506867228518</v>
      </c>
      <c r="P271" s="8">
        <f t="shared" si="189"/>
        <v>3779.3438814103097</v>
      </c>
      <c r="Q271" s="8">
        <f>AVERAGE(P$79:P271)</f>
        <v>3734.4173559846731</v>
      </c>
      <c r="R271">
        <f t="shared" si="187"/>
        <v>633</v>
      </c>
      <c r="S271" s="9"/>
      <c r="T271" s="8"/>
      <c r="U271" s="9"/>
      <c r="Y271">
        <v>0</v>
      </c>
      <c r="Z271">
        <f t="shared" si="191"/>
        <v>633</v>
      </c>
      <c r="AA271">
        <f t="shared" si="186"/>
        <v>-2910.4122073138647</v>
      </c>
      <c r="AO271" s="5">
        <f t="shared" si="188"/>
        <v>40098.106770832972</v>
      </c>
      <c r="AP271" s="51">
        <f>LOOKUP($AO271,Data!$A$6:$A$1806,Data!$B$6:$B$1806)</f>
        <v>60.020000457763672</v>
      </c>
      <c r="AQ271" s="9">
        <f>LOOKUP($AO271,Data!$A$6:$A$1806,Data!$C$6:$C$1806)</f>
        <v>3786.5498046875</v>
      </c>
      <c r="AR271" s="9">
        <f>LOOKUP($AO271,Data!$A$6:$A$1806,Data!$D$6:$D$1806)</f>
        <v>335</v>
      </c>
      <c r="AS271" s="9">
        <f>IF($AS$1="+",LOOKUP($AO271,Data!$A$6:$A$1806,Data!$E$6:$E$1806)*-1,LOOKUP($AO271,Data!$A$6:$A$1806,Data!$E$6:$E$1806))</f>
        <v>-160.44723510742187</v>
      </c>
      <c r="AT271" s="9">
        <f>LOOKUP($AO271,Data!$A$6:$A$1806,Data!$F$6:$F$1806)</f>
        <v>0</v>
      </c>
      <c r="AU271" s="9">
        <f>LOOKUP($AO271,Data!$A$6:$A$1806,Data!$G$6:$G$1806)</f>
        <v>217</v>
      </c>
      <c r="AV271" s="9">
        <f>LOOKUP($AO271,Data!$A$6:$A$1806,Data!$H$6:$H$1806)</f>
        <v>10</v>
      </c>
      <c r="AW271" s="9">
        <f>LOOKUP($AO271,Data!$A$6:$A$1806,Data!$I$6:$I$1806)</f>
        <v>0</v>
      </c>
      <c r="AX271" s="9">
        <f>LOOKUP($AO271,Data!$A$6:$A$1806,Data!$J$6:$J$1806)</f>
        <v>-103</v>
      </c>
      <c r="AY271" s="9">
        <f>LOOKUP($AO271,Data!$A$6:$A$1806,Data!$K$6:$K$1806)</f>
        <v>7643.22</v>
      </c>
      <c r="AZ271" s="16">
        <f t="shared" si="193"/>
        <v>-16.0003662109375</v>
      </c>
      <c r="BB271" s="5"/>
      <c r="BO271" s="77"/>
      <c r="BP271" s="5"/>
      <c r="BQ271" s="77"/>
      <c r="BR271" s="77"/>
      <c r="BS271" s="77"/>
      <c r="BT271" s="77"/>
      <c r="BU271" s="77"/>
      <c r="BV271" s="77"/>
      <c r="BW271" s="77"/>
      <c r="BX271" s="77"/>
      <c r="CA271" s="77"/>
    </row>
    <row r="272" spans="2:79">
      <c r="B272" s="5">
        <f t="shared" si="194"/>
        <v>40098.106793981118</v>
      </c>
      <c r="C272">
        <f>LOOKUP(B272,Data!$A$6:$A$1806,Data!B$6:B$1806)</f>
        <v>60.025001525878906</v>
      </c>
      <c r="D272" s="8">
        <f>LOOKUP(B272,Data!$A$6:$A$1806,Data!C$6:C$1806)</f>
        <v>3785.01806640625</v>
      </c>
      <c r="H272" s="16">
        <f t="shared" si="192"/>
        <v>-20.001220703125</v>
      </c>
      <c r="I272" s="8">
        <f t="shared" si="190"/>
        <v>-18.171103476835803</v>
      </c>
      <c r="J272" s="8"/>
      <c r="K272" s="8"/>
      <c r="L272" s="8">
        <f t="shared" ref="L272:L335" si="195">IF(B272&gt;G$3,0,(K$21*0.000023148/K$22))</f>
        <v>0</v>
      </c>
      <c r="M272" s="8">
        <f t="shared" ref="M272:M335" si="196">M271+L272+(I272-I271)</f>
        <v>3756.5706332550144</v>
      </c>
      <c r="N272" s="8">
        <f>AVERAGE(D$79:D272)</f>
        <v>3766.7298470723258</v>
      </c>
      <c r="O272" s="8">
        <f>AVERAGE(M$79:M272)</f>
        <v>3774.5574905709564</v>
      </c>
      <c r="P272" s="8">
        <f t="shared" si="189"/>
        <v>3779.3438814103097</v>
      </c>
      <c r="Q272" s="8">
        <f>AVERAGE(P$79:P272)</f>
        <v>3734.6501359091585</v>
      </c>
      <c r="R272">
        <f t="shared" si="187"/>
        <v>633</v>
      </c>
      <c r="S272" s="9"/>
      <c r="T272" s="8"/>
      <c r="U272" s="9"/>
      <c r="Y272">
        <v>0</v>
      </c>
      <c r="Z272">
        <f t="shared" si="191"/>
        <v>633</v>
      </c>
      <c r="AA272">
        <f t="shared" ref="AA272:AA335" si="197">Z272/((C272-G$4)*10)</f>
        <v>-3779.4591048855482</v>
      </c>
      <c r="AO272" s="5">
        <f t="shared" si="188"/>
        <v>40098.106793981118</v>
      </c>
      <c r="AP272" s="51">
        <f>LOOKUP($AO272,Data!$A$6:$A$1806,Data!$B$6:$B$1806)</f>
        <v>60.025001525878906</v>
      </c>
      <c r="AQ272" s="9">
        <f>LOOKUP($AO272,Data!$A$6:$A$1806,Data!$C$6:$C$1806)</f>
        <v>3785.01806640625</v>
      </c>
      <c r="AR272" s="9">
        <f>LOOKUP($AO272,Data!$A$6:$A$1806,Data!$D$6:$D$1806)</f>
        <v>335</v>
      </c>
      <c r="AS272" s="9">
        <f>IF($AS$1="+",LOOKUP($AO272,Data!$A$6:$A$1806,Data!$E$6:$E$1806)*-1,LOOKUP($AO272,Data!$A$6:$A$1806,Data!$E$6:$E$1806))</f>
        <v>-160.44723510742187</v>
      </c>
      <c r="AT272" s="9">
        <f>LOOKUP($AO272,Data!$A$6:$A$1806,Data!$F$6:$F$1806)</f>
        <v>0</v>
      </c>
      <c r="AU272" s="9">
        <f>LOOKUP($AO272,Data!$A$6:$A$1806,Data!$G$6:$G$1806)</f>
        <v>217.5</v>
      </c>
      <c r="AV272" s="9">
        <f>LOOKUP($AO272,Data!$A$6:$A$1806,Data!$H$6:$H$1806)</f>
        <v>10</v>
      </c>
      <c r="AW272" s="9">
        <f>LOOKUP($AO272,Data!$A$6:$A$1806,Data!$I$6:$I$1806)</f>
        <v>0</v>
      </c>
      <c r="AX272" s="9">
        <f>LOOKUP($AO272,Data!$A$6:$A$1806,Data!$J$6:$J$1806)</f>
        <v>-103</v>
      </c>
      <c r="AY272" s="9">
        <f>LOOKUP($AO272,Data!$A$6:$A$1806,Data!$K$6:$K$1806)</f>
        <v>7643.55</v>
      </c>
      <c r="AZ272" s="16">
        <f t="shared" si="193"/>
        <v>-20.001220703125</v>
      </c>
      <c r="BB272" s="5"/>
      <c r="BO272" s="77"/>
      <c r="BP272" s="5"/>
      <c r="BQ272" s="77"/>
      <c r="BR272" s="77"/>
      <c r="BS272" s="77"/>
      <c r="BT272" s="77"/>
      <c r="BU272" s="77"/>
      <c r="BV272" s="77"/>
      <c r="BW272" s="77"/>
      <c r="BX272" s="77"/>
      <c r="CA272" s="77"/>
    </row>
    <row r="273" spans="2:79">
      <c r="B273" s="5">
        <f t="shared" si="194"/>
        <v>40098.106817129265</v>
      </c>
      <c r="C273">
        <f>LOOKUP(B273,Data!$A$6:$A$1806,Data!B$6:B$1806)</f>
        <v>60.020000457763672</v>
      </c>
      <c r="D273" s="8">
        <f>LOOKUP(B273,Data!$A$6:$A$1806,Data!C$6:C$1806)</f>
        <v>3785.614013671875</v>
      </c>
      <c r="H273" s="16">
        <f t="shared" si="192"/>
        <v>-16.0003662109375</v>
      </c>
      <c r="I273" s="8">
        <f t="shared" si="190"/>
        <v>-17.411345433771398</v>
      </c>
      <c r="J273" s="8"/>
      <c r="K273" s="8"/>
      <c r="L273" s="8">
        <f t="shared" si="195"/>
        <v>0</v>
      </c>
      <c r="M273" s="8">
        <f t="shared" si="196"/>
        <v>3757.3303912980787</v>
      </c>
      <c r="N273" s="8">
        <f>AVERAGE(D$79:D273)</f>
        <v>3766.8266889523238</v>
      </c>
      <c r="O273" s="8">
        <f>AVERAGE(M$79:M273)</f>
        <v>3774.4691464721209</v>
      </c>
      <c r="P273" s="8">
        <f t="shared" si="189"/>
        <v>3779.3438814103097</v>
      </c>
      <c r="Q273" s="8">
        <f>AVERAGE(P$79:P273)</f>
        <v>3734.8805160406077</v>
      </c>
      <c r="R273">
        <f t="shared" ref="R273:R336" si="198">R$41</f>
        <v>633</v>
      </c>
      <c r="S273" s="9"/>
      <c r="T273" s="8"/>
      <c r="U273" s="9"/>
      <c r="Y273">
        <v>0</v>
      </c>
      <c r="Z273">
        <f t="shared" si="191"/>
        <v>633</v>
      </c>
      <c r="AA273">
        <f t="shared" si="197"/>
        <v>-2910.4122073138647</v>
      </c>
      <c r="AO273" s="5">
        <f t="shared" ref="AO273:AO336" si="199">AO272+TIME(0,0,$B$1)</f>
        <v>40098.106817129265</v>
      </c>
      <c r="AP273" s="51">
        <f>LOOKUP($AO273,Data!$A$6:$A$1806,Data!$B$6:$B$1806)</f>
        <v>60.020000457763672</v>
      </c>
      <c r="AQ273" s="9">
        <f>LOOKUP($AO273,Data!$A$6:$A$1806,Data!$C$6:$C$1806)</f>
        <v>3785.614013671875</v>
      </c>
      <c r="AR273" s="9">
        <f>LOOKUP($AO273,Data!$A$6:$A$1806,Data!$D$6:$D$1806)</f>
        <v>335</v>
      </c>
      <c r="AS273" s="9">
        <f>IF($AS$1="+",LOOKUP($AO273,Data!$A$6:$A$1806,Data!$E$6:$E$1806)*-1,LOOKUP($AO273,Data!$A$6:$A$1806,Data!$E$6:$E$1806))</f>
        <v>-160.44723510742187</v>
      </c>
      <c r="AT273" s="9">
        <f>LOOKUP($AO273,Data!$A$6:$A$1806,Data!$F$6:$F$1806)</f>
        <v>0</v>
      </c>
      <c r="AU273" s="9">
        <f>LOOKUP($AO273,Data!$A$6:$A$1806,Data!$G$6:$G$1806)</f>
        <v>218</v>
      </c>
      <c r="AV273" s="9">
        <f>LOOKUP($AO273,Data!$A$6:$A$1806,Data!$H$6:$H$1806)</f>
        <v>10</v>
      </c>
      <c r="AW273" s="9">
        <f>LOOKUP($AO273,Data!$A$6:$A$1806,Data!$I$6:$I$1806)</f>
        <v>0</v>
      </c>
      <c r="AX273" s="9">
        <f>LOOKUP($AO273,Data!$A$6:$A$1806,Data!$J$6:$J$1806)</f>
        <v>-103</v>
      </c>
      <c r="AY273" s="9">
        <f>LOOKUP($AO273,Data!$A$6:$A$1806,Data!$K$6:$K$1806)</f>
        <v>7643.88</v>
      </c>
      <c r="AZ273" s="16">
        <f t="shared" si="193"/>
        <v>-16.0003662109375</v>
      </c>
      <c r="BB273" s="5"/>
      <c r="BO273" s="77"/>
      <c r="BP273" s="5"/>
      <c r="BQ273" s="77"/>
      <c r="BR273" s="77"/>
      <c r="BS273" s="77"/>
      <c r="BT273" s="77"/>
      <c r="BU273" s="77"/>
      <c r="BV273" s="77"/>
      <c r="BW273" s="77"/>
      <c r="BX273" s="77"/>
      <c r="CA273" s="77"/>
    </row>
    <row r="274" spans="2:79">
      <c r="B274" s="5">
        <f t="shared" si="194"/>
        <v>40098.106840277411</v>
      </c>
      <c r="C274">
        <f>LOOKUP(B274,Data!$A$6:$A$1806,Data!B$6:B$1806)</f>
        <v>60.020000457763672</v>
      </c>
      <c r="D274" s="8">
        <f>LOOKUP(B274,Data!$A$6:$A$1806,Data!C$6:C$1806)</f>
        <v>3785.614013671875</v>
      </c>
      <c r="H274" s="16">
        <f t="shared" si="192"/>
        <v>-16.0003662109375</v>
      </c>
      <c r="I274" s="8">
        <f t="shared" si="190"/>
        <v>-16.917502705779533</v>
      </c>
      <c r="J274" s="8"/>
      <c r="K274" s="8"/>
      <c r="L274" s="8">
        <f t="shared" si="195"/>
        <v>0</v>
      </c>
      <c r="M274" s="8">
        <f t="shared" si="196"/>
        <v>3757.8242340260704</v>
      </c>
      <c r="N274" s="8">
        <f>AVERAGE(D$79:D274)</f>
        <v>3766.9225426498724</v>
      </c>
      <c r="O274" s="8">
        <f>AVERAGE(M$79:M274)</f>
        <v>3774.3842234494364</v>
      </c>
      <c r="P274" s="8">
        <f t="shared" ref="P274:P337" si="200">P273+L274</f>
        <v>3779.3438814103097</v>
      </c>
      <c r="Q274" s="8">
        <f>AVERAGE(P$79:P274)</f>
        <v>3735.1085332989137</v>
      </c>
      <c r="R274">
        <f t="shared" si="198"/>
        <v>633</v>
      </c>
      <c r="S274" s="9"/>
      <c r="T274" s="8"/>
      <c r="U274" s="9"/>
      <c r="Y274">
        <v>0</v>
      </c>
      <c r="Z274">
        <f t="shared" si="191"/>
        <v>633</v>
      </c>
      <c r="AA274">
        <f t="shared" si="197"/>
        <v>-2910.4122073138647</v>
      </c>
      <c r="AO274" s="5">
        <f t="shared" si="199"/>
        <v>40098.106840277411</v>
      </c>
      <c r="AP274" s="51">
        <f>LOOKUP($AO274,Data!$A$6:$A$1806,Data!$B$6:$B$1806)</f>
        <v>60.020000457763672</v>
      </c>
      <c r="AQ274" s="9">
        <f>LOOKUP($AO274,Data!$A$6:$A$1806,Data!$C$6:$C$1806)</f>
        <v>3785.614013671875</v>
      </c>
      <c r="AR274" s="9">
        <f>LOOKUP($AO274,Data!$A$6:$A$1806,Data!$D$6:$D$1806)</f>
        <v>335</v>
      </c>
      <c r="AS274" s="9">
        <f>IF($AS$1="+",LOOKUP($AO274,Data!$A$6:$A$1806,Data!$E$6:$E$1806)*-1,LOOKUP($AO274,Data!$A$6:$A$1806,Data!$E$6:$E$1806))</f>
        <v>-160.44723510742187</v>
      </c>
      <c r="AT274" s="9">
        <f>LOOKUP($AO274,Data!$A$6:$A$1806,Data!$F$6:$F$1806)</f>
        <v>0</v>
      </c>
      <c r="AU274" s="9">
        <f>LOOKUP($AO274,Data!$A$6:$A$1806,Data!$G$6:$G$1806)</f>
        <v>218</v>
      </c>
      <c r="AV274" s="9">
        <f>LOOKUP($AO274,Data!$A$6:$A$1806,Data!$H$6:$H$1806)</f>
        <v>10</v>
      </c>
      <c r="AW274" s="9">
        <f>LOOKUP($AO274,Data!$A$6:$A$1806,Data!$I$6:$I$1806)</f>
        <v>0</v>
      </c>
      <c r="AX274" s="9">
        <f>LOOKUP($AO274,Data!$A$6:$A$1806,Data!$J$6:$J$1806)</f>
        <v>-103</v>
      </c>
      <c r="AY274" s="9">
        <f>LOOKUP($AO274,Data!$A$6:$A$1806,Data!$K$6:$K$1806)</f>
        <v>7643.88</v>
      </c>
      <c r="AZ274" s="16">
        <f t="shared" si="193"/>
        <v>-16.0003662109375</v>
      </c>
      <c r="BB274" s="5"/>
      <c r="BO274" s="77"/>
      <c r="BP274" s="5"/>
      <c r="BQ274" s="77"/>
      <c r="BR274" s="77"/>
      <c r="BS274" s="77"/>
      <c r="BT274" s="77"/>
      <c r="BU274" s="77"/>
      <c r="BV274" s="77"/>
      <c r="BW274" s="77"/>
      <c r="BX274" s="77"/>
      <c r="CA274" s="77"/>
    </row>
    <row r="275" spans="2:79">
      <c r="B275" s="5">
        <f t="shared" si="194"/>
        <v>40098.106863425557</v>
      </c>
      <c r="C275">
        <f>LOOKUP(B275,Data!$A$6:$A$1806,Data!B$6:B$1806)</f>
        <v>60.020000457763672</v>
      </c>
      <c r="D275" s="8">
        <f>LOOKUP(B275,Data!$A$6:$A$1806,Data!C$6:C$1806)</f>
        <v>3785.8037109375</v>
      </c>
      <c r="H275" s="16">
        <f t="shared" si="192"/>
        <v>-16.0003662109375</v>
      </c>
      <c r="I275" s="8">
        <f t="shared" si="190"/>
        <v>-16.596504932584821</v>
      </c>
      <c r="J275" s="8"/>
      <c r="K275" s="8"/>
      <c r="L275" s="8">
        <f t="shared" si="195"/>
        <v>0</v>
      </c>
      <c r="M275" s="8">
        <f t="shared" si="196"/>
        <v>3758.1452317992653</v>
      </c>
      <c r="N275" s="8">
        <f>AVERAGE(D$79:D275)</f>
        <v>3767.0183861437181</v>
      </c>
      <c r="O275" s="8">
        <f>AVERAGE(M$79:M275)</f>
        <v>3774.3017920197399</v>
      </c>
      <c r="P275" s="8">
        <f t="shared" si="200"/>
        <v>3779.3438814103097</v>
      </c>
      <c r="Q275" s="8">
        <f>AVERAGE(P$79:P275)</f>
        <v>3735.3342238505024</v>
      </c>
      <c r="R275">
        <f t="shared" si="198"/>
        <v>633</v>
      </c>
      <c r="S275" s="9"/>
      <c r="T275" s="8"/>
      <c r="U275" s="9"/>
      <c r="Y275">
        <v>0</v>
      </c>
      <c r="Z275">
        <f t="shared" si="191"/>
        <v>633</v>
      </c>
      <c r="AA275">
        <f t="shared" si="197"/>
        <v>-2910.4122073138647</v>
      </c>
      <c r="AO275" s="5">
        <f t="shared" si="199"/>
        <v>40098.106863425557</v>
      </c>
      <c r="AP275" s="51">
        <f>LOOKUP($AO275,Data!$A$6:$A$1806,Data!$B$6:$B$1806)</f>
        <v>60.020000457763672</v>
      </c>
      <c r="AQ275" s="9">
        <f>LOOKUP($AO275,Data!$A$6:$A$1806,Data!$C$6:$C$1806)</f>
        <v>3785.8037109375</v>
      </c>
      <c r="AR275" s="9">
        <f>LOOKUP($AO275,Data!$A$6:$A$1806,Data!$D$6:$D$1806)</f>
        <v>335</v>
      </c>
      <c r="AS275" s="9">
        <f>IF($AS$1="+",LOOKUP($AO275,Data!$A$6:$A$1806,Data!$E$6:$E$1806)*-1,LOOKUP($AO275,Data!$A$6:$A$1806,Data!$E$6:$E$1806))</f>
        <v>-160.44723510742187</v>
      </c>
      <c r="AT275" s="9">
        <f>LOOKUP($AO275,Data!$A$6:$A$1806,Data!$F$6:$F$1806)</f>
        <v>0</v>
      </c>
      <c r="AU275" s="9">
        <f>LOOKUP($AO275,Data!$A$6:$A$1806,Data!$G$6:$G$1806)</f>
        <v>218.5</v>
      </c>
      <c r="AV275" s="9">
        <f>LOOKUP($AO275,Data!$A$6:$A$1806,Data!$H$6:$H$1806)</f>
        <v>10</v>
      </c>
      <c r="AW275" s="9">
        <f>LOOKUP($AO275,Data!$A$6:$A$1806,Data!$I$6:$I$1806)</f>
        <v>0</v>
      </c>
      <c r="AX275" s="9">
        <f>LOOKUP($AO275,Data!$A$6:$A$1806,Data!$J$6:$J$1806)</f>
        <v>-103</v>
      </c>
      <c r="AY275" s="9">
        <f>LOOKUP($AO275,Data!$A$6:$A$1806,Data!$K$6:$K$1806)</f>
        <v>7644.21</v>
      </c>
      <c r="AZ275" s="16">
        <f t="shared" si="193"/>
        <v>-16.0003662109375</v>
      </c>
      <c r="BB275" s="5"/>
      <c r="BO275" s="77"/>
      <c r="BP275" s="5"/>
      <c r="BQ275" s="77"/>
      <c r="BR275" s="77"/>
      <c r="BS275" s="77"/>
      <c r="BT275" s="77"/>
      <c r="BU275" s="77"/>
      <c r="BV275" s="77"/>
      <c r="BW275" s="77"/>
      <c r="BX275" s="77"/>
      <c r="CA275" s="77"/>
    </row>
    <row r="276" spans="2:79">
      <c r="B276" s="5">
        <f t="shared" si="194"/>
        <v>40098.106886573703</v>
      </c>
      <c r="C276">
        <f>LOOKUP(B276,Data!$A$6:$A$1806,Data!B$6:B$1806)</f>
        <v>60.021999359130859</v>
      </c>
      <c r="D276" s="8">
        <f>LOOKUP(B276,Data!$A$6:$A$1806,Data!C$6:C$1806)</f>
        <v>3786.8642578125</v>
      </c>
      <c r="H276" s="16">
        <f t="shared" si="192"/>
        <v>-17.5994873046875</v>
      </c>
      <c r="I276" s="8">
        <f t="shared" si="190"/>
        <v>-16.947548762820759</v>
      </c>
      <c r="J276" s="8"/>
      <c r="K276" s="8"/>
      <c r="L276" s="8">
        <f t="shared" si="195"/>
        <v>0</v>
      </c>
      <c r="M276" s="8">
        <f t="shared" si="196"/>
        <v>3757.7941879690293</v>
      </c>
      <c r="N276" s="8">
        <f>AVERAGE(D$79:D276)</f>
        <v>3767.1186178188132</v>
      </c>
      <c r="O276" s="8">
        <f>AVERAGE(M$79:M276)</f>
        <v>3774.2184202821104</v>
      </c>
      <c r="P276" s="8">
        <f t="shared" si="200"/>
        <v>3779.3438814103097</v>
      </c>
      <c r="Q276" s="8">
        <f>AVERAGE(P$79:P276)</f>
        <v>3735.5576231274558</v>
      </c>
      <c r="R276">
        <f t="shared" si="198"/>
        <v>633</v>
      </c>
      <c r="S276" s="9"/>
      <c r="T276" s="8"/>
      <c r="U276" s="9"/>
      <c r="Y276">
        <v>0</v>
      </c>
      <c r="Z276">
        <f t="shared" si="191"/>
        <v>633</v>
      </c>
      <c r="AA276">
        <f t="shared" si="197"/>
        <v>-3204.9667213906328</v>
      </c>
      <c r="AO276" s="5">
        <f t="shared" si="199"/>
        <v>40098.106886573703</v>
      </c>
      <c r="AP276" s="51">
        <f>LOOKUP($AO276,Data!$A$6:$A$1806,Data!$B$6:$B$1806)</f>
        <v>60.021999359130859</v>
      </c>
      <c r="AQ276" s="9">
        <f>LOOKUP($AO276,Data!$A$6:$A$1806,Data!$C$6:$C$1806)</f>
        <v>3786.8642578125</v>
      </c>
      <c r="AR276" s="9">
        <f>LOOKUP($AO276,Data!$A$6:$A$1806,Data!$D$6:$D$1806)</f>
        <v>335</v>
      </c>
      <c r="AS276" s="9">
        <f>IF($AS$1="+",LOOKUP($AO276,Data!$A$6:$A$1806,Data!$E$6:$E$1806)*-1,LOOKUP($AO276,Data!$A$6:$A$1806,Data!$E$6:$E$1806))</f>
        <v>-163.95860290527344</v>
      </c>
      <c r="AT276" s="9">
        <f>LOOKUP($AO276,Data!$A$6:$A$1806,Data!$F$6:$F$1806)</f>
        <v>0</v>
      </c>
      <c r="AU276" s="9">
        <f>LOOKUP($AO276,Data!$A$6:$A$1806,Data!$G$6:$G$1806)</f>
        <v>219</v>
      </c>
      <c r="AV276" s="9">
        <f>LOOKUP($AO276,Data!$A$6:$A$1806,Data!$H$6:$H$1806)</f>
        <v>10</v>
      </c>
      <c r="AW276" s="9">
        <f>LOOKUP($AO276,Data!$A$6:$A$1806,Data!$I$6:$I$1806)</f>
        <v>0</v>
      </c>
      <c r="AX276" s="9">
        <f>LOOKUP($AO276,Data!$A$6:$A$1806,Data!$J$6:$J$1806)</f>
        <v>-103</v>
      </c>
      <c r="AY276" s="9">
        <f>LOOKUP($AO276,Data!$A$6:$A$1806,Data!$K$6:$K$1806)</f>
        <v>7644.54</v>
      </c>
      <c r="AZ276" s="16">
        <f t="shared" si="193"/>
        <v>-17.5994873046875</v>
      </c>
      <c r="BB276" s="5"/>
      <c r="BO276" s="77"/>
      <c r="BP276" s="5"/>
      <c r="BQ276" s="77"/>
      <c r="BR276" s="77"/>
      <c r="BS276" s="77"/>
      <c r="BT276" s="77"/>
      <c r="BU276" s="77"/>
      <c r="BV276" s="77"/>
      <c r="BW276" s="77"/>
      <c r="BX276" s="77"/>
      <c r="CA276" s="77"/>
    </row>
    <row r="277" spans="2:79">
      <c r="B277" s="5">
        <f t="shared" si="194"/>
        <v>40098.10690972185</v>
      </c>
      <c r="C277">
        <f>LOOKUP(B277,Data!$A$6:$A$1806,Data!B$6:B$1806)</f>
        <v>60.021999359130859</v>
      </c>
      <c r="D277" s="8">
        <f>LOOKUP(B277,Data!$A$6:$A$1806,Data!C$6:C$1806)</f>
        <v>3786.8642578125</v>
      </c>
      <c r="H277" s="16">
        <f t="shared" si="192"/>
        <v>-17.5994873046875</v>
      </c>
      <c r="I277" s="8">
        <f t="shared" si="190"/>
        <v>-17.175727252474118</v>
      </c>
      <c r="J277" s="8"/>
      <c r="K277" s="8"/>
      <c r="L277" s="8">
        <f t="shared" si="195"/>
        <v>0</v>
      </c>
      <c r="M277" s="8">
        <f t="shared" si="196"/>
        <v>3757.5660094793761</v>
      </c>
      <c r="N277" s="8">
        <f>AVERAGE(D$79:D277)</f>
        <v>3767.2178421403896</v>
      </c>
      <c r="O277" s="8">
        <f>AVERAGE(M$79:M277)</f>
        <v>3774.1347398258149</v>
      </c>
      <c r="P277" s="8">
        <f t="shared" si="200"/>
        <v>3779.3438814103097</v>
      </c>
      <c r="Q277" s="8">
        <f>AVERAGE(P$79:P277)</f>
        <v>3735.7787658460561</v>
      </c>
      <c r="R277">
        <f t="shared" si="198"/>
        <v>633</v>
      </c>
      <c r="S277" s="9"/>
      <c r="T277" s="8"/>
      <c r="U277" s="9"/>
      <c r="Y277">
        <v>0</v>
      </c>
      <c r="Z277">
        <f t="shared" si="191"/>
        <v>633</v>
      </c>
      <c r="AA277">
        <f t="shared" si="197"/>
        <v>-3204.9667213906328</v>
      </c>
      <c r="AO277" s="5">
        <f t="shared" si="199"/>
        <v>40098.10690972185</v>
      </c>
      <c r="AP277" s="51">
        <f>LOOKUP($AO277,Data!$A$6:$A$1806,Data!$B$6:$B$1806)</f>
        <v>60.021999359130859</v>
      </c>
      <c r="AQ277" s="9">
        <f>LOOKUP($AO277,Data!$A$6:$A$1806,Data!$C$6:$C$1806)</f>
        <v>3786.8642578125</v>
      </c>
      <c r="AR277" s="9">
        <f>LOOKUP($AO277,Data!$A$6:$A$1806,Data!$D$6:$D$1806)</f>
        <v>335</v>
      </c>
      <c r="AS277" s="9">
        <f>IF($AS$1="+",LOOKUP($AO277,Data!$A$6:$A$1806,Data!$E$6:$E$1806)*-1,LOOKUP($AO277,Data!$A$6:$A$1806,Data!$E$6:$E$1806))</f>
        <v>-163.95860290527344</v>
      </c>
      <c r="AT277" s="9">
        <f>LOOKUP($AO277,Data!$A$6:$A$1806,Data!$F$6:$F$1806)</f>
        <v>0</v>
      </c>
      <c r="AU277" s="9">
        <f>LOOKUP($AO277,Data!$A$6:$A$1806,Data!$G$6:$G$1806)</f>
        <v>219</v>
      </c>
      <c r="AV277" s="9">
        <f>LOOKUP($AO277,Data!$A$6:$A$1806,Data!$H$6:$H$1806)</f>
        <v>10</v>
      </c>
      <c r="AW277" s="9">
        <f>LOOKUP($AO277,Data!$A$6:$A$1806,Data!$I$6:$I$1806)</f>
        <v>0</v>
      </c>
      <c r="AX277" s="9">
        <f>LOOKUP($AO277,Data!$A$6:$A$1806,Data!$J$6:$J$1806)</f>
        <v>-103</v>
      </c>
      <c r="AY277" s="9">
        <f>LOOKUP($AO277,Data!$A$6:$A$1806,Data!$K$6:$K$1806)</f>
        <v>7644.54</v>
      </c>
      <c r="AZ277" s="16">
        <f t="shared" si="193"/>
        <v>-17.5994873046875</v>
      </c>
      <c r="BB277" s="5"/>
      <c r="BO277" s="77"/>
      <c r="BP277" s="5"/>
      <c r="BQ277" s="77"/>
      <c r="BR277" s="77"/>
      <c r="BS277" s="77"/>
      <c r="BT277" s="77"/>
      <c r="BU277" s="77"/>
      <c r="BV277" s="77"/>
      <c r="BW277" s="77"/>
      <c r="BX277" s="77"/>
      <c r="CA277" s="77"/>
    </row>
    <row r="278" spans="2:79">
      <c r="B278" s="5">
        <f t="shared" si="194"/>
        <v>40098.106932869996</v>
      </c>
      <c r="C278">
        <f>LOOKUP(B278,Data!$A$6:$A$1806,Data!B$6:B$1806)</f>
        <v>60.021999359130859</v>
      </c>
      <c r="D278" s="8">
        <f>LOOKUP(B278,Data!$A$6:$A$1806,Data!C$6:C$1806)</f>
        <v>3785.25390625</v>
      </c>
      <c r="H278" s="16">
        <f t="shared" si="192"/>
        <v>-17.5994873046875</v>
      </c>
      <c r="I278" s="8">
        <f t="shared" si="190"/>
        <v>-17.324043270748803</v>
      </c>
      <c r="J278" s="8"/>
      <c r="K278" s="8"/>
      <c r="L278" s="8">
        <f t="shared" si="195"/>
        <v>0</v>
      </c>
      <c r="M278" s="8">
        <f t="shared" si="196"/>
        <v>3757.4176934611014</v>
      </c>
      <c r="N278" s="8">
        <f>AVERAGE(D$79:D278)</f>
        <v>3767.3080224609375</v>
      </c>
      <c r="O278" s="8">
        <f>AVERAGE(M$79:M278)</f>
        <v>3774.0511545939912</v>
      </c>
      <c r="P278" s="8">
        <f t="shared" si="200"/>
        <v>3779.3438814103097</v>
      </c>
      <c r="Q278" s="8">
        <f>AVERAGE(P$79:P278)</f>
        <v>3735.9976860247712</v>
      </c>
      <c r="R278">
        <f t="shared" si="198"/>
        <v>633</v>
      </c>
      <c r="S278" s="9"/>
      <c r="T278" s="8"/>
      <c r="U278" s="9"/>
      <c r="Y278">
        <v>0</v>
      </c>
      <c r="Z278">
        <f t="shared" si="191"/>
        <v>633</v>
      </c>
      <c r="AA278">
        <f t="shared" si="197"/>
        <v>-3204.9667213906328</v>
      </c>
      <c r="AO278" s="5">
        <f t="shared" si="199"/>
        <v>40098.106932869996</v>
      </c>
      <c r="AP278" s="51">
        <f>LOOKUP($AO278,Data!$A$6:$A$1806,Data!$B$6:$B$1806)</f>
        <v>60.021999359130859</v>
      </c>
      <c r="AQ278" s="9">
        <f>LOOKUP($AO278,Data!$A$6:$A$1806,Data!$C$6:$C$1806)</f>
        <v>3785.25390625</v>
      </c>
      <c r="AR278" s="9">
        <f>LOOKUP($AO278,Data!$A$6:$A$1806,Data!$D$6:$D$1806)</f>
        <v>335</v>
      </c>
      <c r="AS278" s="9">
        <f>IF($AS$1="+",LOOKUP($AO278,Data!$A$6:$A$1806,Data!$E$6:$E$1806)*-1,LOOKUP($AO278,Data!$A$6:$A$1806,Data!$E$6:$E$1806))</f>
        <v>-163.95860290527344</v>
      </c>
      <c r="AT278" s="9">
        <f>LOOKUP($AO278,Data!$A$6:$A$1806,Data!$F$6:$F$1806)</f>
        <v>0</v>
      </c>
      <c r="AU278" s="9">
        <f>LOOKUP($AO278,Data!$A$6:$A$1806,Data!$G$6:$G$1806)</f>
        <v>219.5</v>
      </c>
      <c r="AV278" s="9">
        <f>LOOKUP($AO278,Data!$A$6:$A$1806,Data!$H$6:$H$1806)</f>
        <v>10</v>
      </c>
      <c r="AW278" s="9">
        <f>LOOKUP($AO278,Data!$A$6:$A$1806,Data!$I$6:$I$1806)</f>
        <v>0</v>
      </c>
      <c r="AX278" s="9">
        <f>LOOKUP($AO278,Data!$A$6:$A$1806,Data!$J$6:$J$1806)</f>
        <v>-103</v>
      </c>
      <c r="AY278" s="9">
        <f>LOOKUP($AO278,Data!$A$6:$A$1806,Data!$K$6:$K$1806)</f>
        <v>7644.87</v>
      </c>
      <c r="AZ278" s="16">
        <f t="shared" si="193"/>
        <v>-17.5994873046875</v>
      </c>
      <c r="BB278" s="5"/>
      <c r="BO278" s="77"/>
      <c r="BP278" s="5"/>
      <c r="BQ278" s="77"/>
      <c r="BR278" s="77"/>
      <c r="BS278" s="77"/>
      <c r="BT278" s="77"/>
      <c r="BU278" s="77"/>
      <c r="BV278" s="77"/>
      <c r="BW278" s="77"/>
      <c r="BX278" s="77"/>
      <c r="CA278" s="77"/>
    </row>
    <row r="279" spans="2:79">
      <c r="B279" s="5">
        <f t="shared" si="194"/>
        <v>40098.106956018142</v>
      </c>
      <c r="C279">
        <f>LOOKUP(B279,Data!$A$6:$A$1806,Data!B$6:B$1806)</f>
        <v>60.020999908447266</v>
      </c>
      <c r="D279" s="8">
        <f>LOOKUP(B279,Data!$A$6:$A$1806,Data!C$6:C$1806)</f>
        <v>3785.72607421875</v>
      </c>
      <c r="H279" s="16">
        <f t="shared" si="192"/>
        <v>-16.7999267578125</v>
      </c>
      <c r="I279" s="8">
        <f t="shared" si="190"/>
        <v>-17.140602491221095</v>
      </c>
      <c r="J279" s="8"/>
      <c r="K279" s="8"/>
      <c r="L279" s="8">
        <f t="shared" si="195"/>
        <v>0</v>
      </c>
      <c r="M279" s="8">
        <f t="shared" si="196"/>
        <v>3757.6011342406291</v>
      </c>
      <c r="N279" s="8">
        <f>AVERAGE(D$79:D279)</f>
        <v>3767.3996545592349</v>
      </c>
      <c r="O279" s="8">
        <f>AVERAGE(M$79:M279)</f>
        <v>3773.9693136967107</v>
      </c>
      <c r="P279" s="8">
        <f t="shared" si="200"/>
        <v>3779.3438814103097</v>
      </c>
      <c r="Q279" s="8">
        <f>AVERAGE(P$79:P279)</f>
        <v>3736.2144170016986</v>
      </c>
      <c r="R279">
        <f t="shared" si="198"/>
        <v>633</v>
      </c>
      <c r="S279" s="9"/>
      <c r="T279" s="8"/>
      <c r="U279" s="9"/>
      <c r="Y279">
        <v>0</v>
      </c>
      <c r="Z279">
        <f t="shared" si="191"/>
        <v>633</v>
      </c>
      <c r="AA279">
        <f t="shared" si="197"/>
        <v>-3050.5956797499771</v>
      </c>
      <c r="AO279" s="5">
        <f t="shared" si="199"/>
        <v>40098.106956018142</v>
      </c>
      <c r="AP279" s="51">
        <f>LOOKUP($AO279,Data!$A$6:$A$1806,Data!$B$6:$B$1806)</f>
        <v>60.020999908447266</v>
      </c>
      <c r="AQ279" s="9">
        <f>LOOKUP($AO279,Data!$A$6:$A$1806,Data!$C$6:$C$1806)</f>
        <v>3785.72607421875</v>
      </c>
      <c r="AR279" s="9">
        <f>LOOKUP($AO279,Data!$A$6:$A$1806,Data!$D$6:$D$1806)</f>
        <v>335</v>
      </c>
      <c r="AS279" s="9">
        <f>IF($AS$1="+",LOOKUP($AO279,Data!$A$6:$A$1806,Data!$E$6:$E$1806)*-1,LOOKUP($AO279,Data!$A$6:$A$1806,Data!$E$6:$E$1806))</f>
        <v>-163.95860290527344</v>
      </c>
      <c r="AT279" s="9">
        <f>LOOKUP($AO279,Data!$A$6:$A$1806,Data!$F$6:$F$1806)</f>
        <v>0</v>
      </c>
      <c r="AU279" s="9">
        <f>LOOKUP($AO279,Data!$A$6:$A$1806,Data!$G$6:$G$1806)</f>
        <v>220</v>
      </c>
      <c r="AV279" s="9">
        <f>LOOKUP($AO279,Data!$A$6:$A$1806,Data!$H$6:$H$1806)</f>
        <v>10</v>
      </c>
      <c r="AW279" s="9">
        <f>LOOKUP($AO279,Data!$A$6:$A$1806,Data!$I$6:$I$1806)</f>
        <v>0</v>
      </c>
      <c r="AX279" s="9">
        <f>LOOKUP($AO279,Data!$A$6:$A$1806,Data!$J$6:$J$1806)</f>
        <v>-103</v>
      </c>
      <c r="AY279" s="9">
        <f>LOOKUP($AO279,Data!$A$6:$A$1806,Data!$K$6:$K$1806)</f>
        <v>7645.2</v>
      </c>
      <c r="AZ279" s="16">
        <f t="shared" si="193"/>
        <v>-16.7999267578125</v>
      </c>
      <c r="BB279" s="5"/>
      <c r="BO279" s="77"/>
      <c r="BP279" s="5"/>
      <c r="BQ279" s="77"/>
      <c r="BR279" s="77"/>
      <c r="BS279" s="77"/>
      <c r="BT279" s="77"/>
      <c r="BU279" s="77"/>
      <c r="BV279" s="77"/>
      <c r="BW279" s="77"/>
      <c r="BX279" s="77"/>
      <c r="CA279" s="77"/>
    </row>
    <row r="280" spans="2:79">
      <c r="B280" s="5">
        <f t="shared" si="194"/>
        <v>40098.106979166289</v>
      </c>
      <c r="C280">
        <f>LOOKUP(B280,Data!$A$6:$A$1806,Data!B$6:B$1806)</f>
        <v>60.020999908447266</v>
      </c>
      <c r="D280" s="8">
        <f>LOOKUP(B280,Data!$A$6:$A$1806,Data!C$6:C$1806)</f>
        <v>3785.72607421875</v>
      </c>
      <c r="H280" s="16">
        <f t="shared" si="192"/>
        <v>-16.7999267578125</v>
      </c>
      <c r="I280" s="8">
        <f t="shared" si="190"/>
        <v>-17.021365984528089</v>
      </c>
      <c r="J280" s="8"/>
      <c r="K280" s="8"/>
      <c r="L280" s="8">
        <f t="shared" si="195"/>
        <v>0</v>
      </c>
      <c r="M280" s="8">
        <f t="shared" si="196"/>
        <v>3757.7203707473222</v>
      </c>
      <c r="N280" s="8">
        <f>AVERAGE(D$79:D280)</f>
        <v>3767.4903794090346</v>
      </c>
      <c r="O280" s="8">
        <f>AVERAGE(M$79:M280)</f>
        <v>3773.8888733850799</v>
      </c>
      <c r="P280" s="8">
        <f t="shared" si="200"/>
        <v>3779.3438814103097</v>
      </c>
      <c r="Q280" s="8">
        <f>AVERAGE(P$79:P280)</f>
        <v>3736.4289914514929</v>
      </c>
      <c r="R280">
        <f t="shared" si="198"/>
        <v>633</v>
      </c>
      <c r="S280" s="9"/>
      <c r="T280" s="8"/>
      <c r="U280" s="9"/>
      <c r="Y280">
        <v>0</v>
      </c>
      <c r="Z280">
        <f t="shared" si="191"/>
        <v>633</v>
      </c>
      <c r="AA280">
        <f t="shared" si="197"/>
        <v>-3050.5956797499771</v>
      </c>
      <c r="AO280" s="5">
        <f t="shared" si="199"/>
        <v>40098.106979166289</v>
      </c>
      <c r="AP280" s="51">
        <f>LOOKUP($AO280,Data!$A$6:$A$1806,Data!$B$6:$B$1806)</f>
        <v>60.020999908447266</v>
      </c>
      <c r="AQ280" s="9">
        <f>LOOKUP($AO280,Data!$A$6:$A$1806,Data!$C$6:$C$1806)</f>
        <v>3785.72607421875</v>
      </c>
      <c r="AR280" s="9">
        <f>LOOKUP($AO280,Data!$A$6:$A$1806,Data!$D$6:$D$1806)</f>
        <v>335</v>
      </c>
      <c r="AS280" s="9">
        <f>IF($AS$1="+",LOOKUP($AO280,Data!$A$6:$A$1806,Data!$E$6:$E$1806)*-1,LOOKUP($AO280,Data!$A$6:$A$1806,Data!$E$6:$E$1806))</f>
        <v>-163.95860290527344</v>
      </c>
      <c r="AT280" s="9">
        <f>LOOKUP($AO280,Data!$A$6:$A$1806,Data!$F$6:$F$1806)</f>
        <v>0</v>
      </c>
      <c r="AU280" s="9">
        <f>LOOKUP($AO280,Data!$A$6:$A$1806,Data!$G$6:$G$1806)</f>
        <v>220</v>
      </c>
      <c r="AV280" s="9">
        <f>LOOKUP($AO280,Data!$A$6:$A$1806,Data!$H$6:$H$1806)</f>
        <v>10</v>
      </c>
      <c r="AW280" s="9">
        <f>LOOKUP($AO280,Data!$A$6:$A$1806,Data!$I$6:$I$1806)</f>
        <v>0</v>
      </c>
      <c r="AX280" s="9">
        <f>LOOKUP($AO280,Data!$A$6:$A$1806,Data!$J$6:$J$1806)</f>
        <v>-103</v>
      </c>
      <c r="AY280" s="9">
        <f>LOOKUP($AO280,Data!$A$6:$A$1806,Data!$K$6:$K$1806)</f>
        <v>7645.2</v>
      </c>
      <c r="AZ280" s="16">
        <f t="shared" si="193"/>
        <v>-16.7999267578125</v>
      </c>
      <c r="BB280" s="5"/>
      <c r="BO280" s="77"/>
      <c r="BP280" s="5"/>
      <c r="BQ280" s="77"/>
      <c r="BR280" s="77"/>
      <c r="BS280" s="77"/>
      <c r="BT280" s="77"/>
      <c r="BU280" s="77"/>
      <c r="BV280" s="77"/>
      <c r="BW280" s="77"/>
      <c r="BX280" s="77"/>
      <c r="CA280" s="77"/>
    </row>
    <row r="281" spans="2:79">
      <c r="B281" s="5">
        <f t="shared" si="194"/>
        <v>40098.107002314435</v>
      </c>
      <c r="C281">
        <f>LOOKUP(B281,Data!$A$6:$A$1806,Data!B$6:B$1806)</f>
        <v>60.022998809814453</v>
      </c>
      <c r="D281" s="8">
        <f>LOOKUP(B281,Data!$A$6:$A$1806,Data!C$6:C$1806)</f>
        <v>3785.821044921875</v>
      </c>
      <c r="H281" s="16">
        <f t="shared" si="192"/>
        <v>-18.3990478515625</v>
      </c>
      <c r="I281" s="8">
        <f t="shared" si="190"/>
        <v>-17.503554637990135</v>
      </c>
      <c r="J281" s="8"/>
      <c r="K281" s="8"/>
      <c r="L281" s="8">
        <f t="shared" si="195"/>
        <v>0</v>
      </c>
      <c r="M281" s="8">
        <f t="shared" si="196"/>
        <v>3757.2381820938604</v>
      </c>
      <c r="N281" s="8">
        <f>AVERAGE(D$79:D281)</f>
        <v>3767.5806782539253</v>
      </c>
      <c r="O281" s="8">
        <f>AVERAGE(M$79:M281)</f>
        <v>3773.8068502752708</v>
      </c>
      <c r="P281" s="8">
        <f t="shared" si="200"/>
        <v>3779.3438814103097</v>
      </c>
      <c r="Q281" s="8">
        <f>AVERAGE(P$79:P281)</f>
        <v>3736.641441401784</v>
      </c>
      <c r="R281">
        <f t="shared" si="198"/>
        <v>633</v>
      </c>
      <c r="S281" s="9"/>
      <c r="T281" s="8"/>
      <c r="U281" s="9"/>
      <c r="Y281">
        <v>0</v>
      </c>
      <c r="Z281">
        <f t="shared" si="191"/>
        <v>633</v>
      </c>
      <c r="AA281">
        <f t="shared" si="197"/>
        <v>-3375.7939578883124</v>
      </c>
      <c r="AO281" s="5">
        <f t="shared" si="199"/>
        <v>40098.107002314435</v>
      </c>
      <c r="AP281" s="51">
        <f>LOOKUP($AO281,Data!$A$6:$A$1806,Data!$B$6:$B$1806)</f>
        <v>60.022998809814453</v>
      </c>
      <c r="AQ281" s="9">
        <f>LOOKUP($AO281,Data!$A$6:$A$1806,Data!$C$6:$C$1806)</f>
        <v>3785.821044921875</v>
      </c>
      <c r="AR281" s="9">
        <f>LOOKUP($AO281,Data!$A$6:$A$1806,Data!$D$6:$D$1806)</f>
        <v>335</v>
      </c>
      <c r="AS281" s="9">
        <f>IF($AS$1="+",LOOKUP($AO281,Data!$A$6:$A$1806,Data!$E$6:$E$1806)*-1,LOOKUP($AO281,Data!$A$6:$A$1806,Data!$E$6:$E$1806))</f>
        <v>-163.95860290527344</v>
      </c>
      <c r="AT281" s="9">
        <f>LOOKUP($AO281,Data!$A$6:$A$1806,Data!$F$6:$F$1806)</f>
        <v>0</v>
      </c>
      <c r="AU281" s="9">
        <f>LOOKUP($AO281,Data!$A$6:$A$1806,Data!$G$6:$G$1806)</f>
        <v>220.5</v>
      </c>
      <c r="AV281" s="9">
        <f>LOOKUP($AO281,Data!$A$6:$A$1806,Data!$H$6:$H$1806)</f>
        <v>10</v>
      </c>
      <c r="AW281" s="9">
        <f>LOOKUP($AO281,Data!$A$6:$A$1806,Data!$I$6:$I$1806)</f>
        <v>0</v>
      </c>
      <c r="AX281" s="9">
        <f>LOOKUP($AO281,Data!$A$6:$A$1806,Data!$J$6:$J$1806)</f>
        <v>-103</v>
      </c>
      <c r="AY281" s="9">
        <f>LOOKUP($AO281,Data!$A$6:$A$1806,Data!$K$6:$K$1806)</f>
        <v>7645.53</v>
      </c>
      <c r="AZ281" s="16">
        <f t="shared" si="193"/>
        <v>-18.3990478515625</v>
      </c>
      <c r="BB281" s="5"/>
      <c r="BO281" s="77"/>
      <c r="BP281" s="5"/>
      <c r="BQ281" s="77"/>
      <c r="BR281" s="77"/>
      <c r="BS281" s="77"/>
      <c r="BT281" s="77"/>
      <c r="BU281" s="77"/>
      <c r="BV281" s="77"/>
      <c r="BW281" s="77"/>
      <c r="BX281" s="77"/>
      <c r="CA281" s="77"/>
    </row>
    <row r="282" spans="2:79">
      <c r="B282" s="5">
        <f t="shared" si="194"/>
        <v>40098.107025462581</v>
      </c>
      <c r="C282">
        <f>LOOKUP(B282,Data!$A$6:$A$1806,Data!B$6:B$1806)</f>
        <v>60.021999359130859</v>
      </c>
      <c r="D282" s="8">
        <f>LOOKUP(B282,Data!$A$6:$A$1806,Data!C$6:C$1806)</f>
        <v>3785.79833984375</v>
      </c>
      <c r="H282" s="16">
        <f t="shared" si="192"/>
        <v>-17.5994873046875</v>
      </c>
      <c r="I282" s="8">
        <f t="shared" si="190"/>
        <v>-17.537131071334215</v>
      </c>
      <c r="J282" s="8"/>
      <c r="K282" s="8"/>
      <c r="L282" s="8">
        <f t="shared" si="195"/>
        <v>0</v>
      </c>
      <c r="M282" s="8">
        <f t="shared" si="196"/>
        <v>3757.2046056605163</v>
      </c>
      <c r="N282" s="8">
        <f>AVERAGE(D$79:D282)</f>
        <v>3767.6699805166209</v>
      </c>
      <c r="O282" s="8">
        <f>AVERAGE(M$79:M282)</f>
        <v>3773.7254667232378</v>
      </c>
      <c r="P282" s="8">
        <f t="shared" si="200"/>
        <v>3779.3438814103097</v>
      </c>
      <c r="Q282" s="8">
        <f>AVERAGE(P$79:P282)</f>
        <v>3736.8517982491167</v>
      </c>
      <c r="R282">
        <f t="shared" si="198"/>
        <v>633</v>
      </c>
      <c r="S282" s="9"/>
      <c r="T282" s="8"/>
      <c r="U282" s="9"/>
      <c r="Y282">
        <v>0</v>
      </c>
      <c r="Z282">
        <f t="shared" si="191"/>
        <v>633</v>
      </c>
      <c r="AA282">
        <f t="shared" si="197"/>
        <v>-3204.9667213906328</v>
      </c>
      <c r="AO282" s="5">
        <f t="shared" si="199"/>
        <v>40098.107025462581</v>
      </c>
      <c r="AP282" s="51">
        <f>LOOKUP($AO282,Data!$A$6:$A$1806,Data!$B$6:$B$1806)</f>
        <v>60.021999359130859</v>
      </c>
      <c r="AQ282" s="9">
        <f>LOOKUP($AO282,Data!$A$6:$A$1806,Data!$C$6:$C$1806)</f>
        <v>3785.79833984375</v>
      </c>
      <c r="AR282" s="9">
        <f>LOOKUP($AO282,Data!$A$6:$A$1806,Data!$D$6:$D$1806)</f>
        <v>335</v>
      </c>
      <c r="AS282" s="9">
        <f>IF($AS$1="+",LOOKUP($AO282,Data!$A$6:$A$1806,Data!$E$6:$E$1806)*-1,LOOKUP($AO282,Data!$A$6:$A$1806,Data!$E$6:$E$1806))</f>
        <v>-163.95860290527344</v>
      </c>
      <c r="AT282" s="9">
        <f>LOOKUP($AO282,Data!$A$6:$A$1806,Data!$F$6:$F$1806)</f>
        <v>0</v>
      </c>
      <c r="AU282" s="9">
        <f>LOOKUP($AO282,Data!$A$6:$A$1806,Data!$G$6:$G$1806)</f>
        <v>221</v>
      </c>
      <c r="AV282" s="9">
        <f>LOOKUP($AO282,Data!$A$6:$A$1806,Data!$H$6:$H$1806)</f>
        <v>10</v>
      </c>
      <c r="AW282" s="9">
        <f>LOOKUP($AO282,Data!$A$6:$A$1806,Data!$I$6:$I$1806)</f>
        <v>0</v>
      </c>
      <c r="AX282" s="9">
        <f>LOOKUP($AO282,Data!$A$6:$A$1806,Data!$J$6:$J$1806)</f>
        <v>-103</v>
      </c>
      <c r="AY282" s="9">
        <f>LOOKUP($AO282,Data!$A$6:$A$1806,Data!$K$6:$K$1806)</f>
        <v>7645.86</v>
      </c>
      <c r="AZ282" s="16">
        <f t="shared" si="193"/>
        <v>-17.5994873046875</v>
      </c>
      <c r="BB282" s="5"/>
      <c r="BO282" s="77"/>
      <c r="BP282" s="5"/>
      <c r="BQ282" s="77"/>
      <c r="BR282" s="77"/>
      <c r="BS282" s="77"/>
      <c r="BT282" s="77"/>
      <c r="BU282" s="77"/>
      <c r="BV282" s="77"/>
      <c r="BW282" s="77"/>
      <c r="BX282" s="77"/>
      <c r="CA282" s="77"/>
    </row>
    <row r="283" spans="2:79">
      <c r="B283" s="5">
        <f t="shared" si="194"/>
        <v>40098.107048610727</v>
      </c>
      <c r="C283">
        <f>LOOKUP(B283,Data!$A$6:$A$1806,Data!B$6:B$1806)</f>
        <v>60.021999359130859</v>
      </c>
      <c r="D283" s="8">
        <f>LOOKUP(B283,Data!$A$6:$A$1806,Data!C$6:C$1806)</f>
        <v>3785.79833984375</v>
      </c>
      <c r="H283" s="16">
        <f t="shared" si="192"/>
        <v>-17.5994873046875</v>
      </c>
      <c r="I283" s="8">
        <f t="shared" si="190"/>
        <v>-17.558955753007865</v>
      </c>
      <c r="J283" s="8"/>
      <c r="K283" s="8"/>
      <c r="L283" s="8">
        <f t="shared" si="195"/>
        <v>0</v>
      </c>
      <c r="M283" s="8">
        <f t="shared" si="196"/>
        <v>3757.1827809788429</v>
      </c>
      <c r="N283" s="8">
        <f>AVERAGE(D$79:D283)</f>
        <v>3767.7584115377285</v>
      </c>
      <c r="O283" s="8">
        <f>AVERAGE(M$79:M283)</f>
        <v>3773.6447706952163</v>
      </c>
      <c r="P283" s="8">
        <f t="shared" si="200"/>
        <v>3779.3438814103097</v>
      </c>
      <c r="Q283" s="8">
        <f>AVERAGE(P$79:P283)</f>
        <v>3737.0600927744167</v>
      </c>
      <c r="R283">
        <f t="shared" si="198"/>
        <v>633</v>
      </c>
      <c r="S283" s="9"/>
      <c r="T283" s="8"/>
      <c r="U283" s="9"/>
      <c r="Y283">
        <v>0</v>
      </c>
      <c r="Z283">
        <f t="shared" si="191"/>
        <v>633</v>
      </c>
      <c r="AA283">
        <f t="shared" si="197"/>
        <v>-3204.9667213906328</v>
      </c>
      <c r="AO283" s="5">
        <f t="shared" si="199"/>
        <v>40098.107048610727</v>
      </c>
      <c r="AP283" s="51">
        <f>LOOKUP($AO283,Data!$A$6:$A$1806,Data!$B$6:$B$1806)</f>
        <v>60.021999359130859</v>
      </c>
      <c r="AQ283" s="9">
        <f>LOOKUP($AO283,Data!$A$6:$A$1806,Data!$C$6:$C$1806)</f>
        <v>3785.79833984375</v>
      </c>
      <c r="AR283" s="9">
        <f>LOOKUP($AO283,Data!$A$6:$A$1806,Data!$D$6:$D$1806)</f>
        <v>335</v>
      </c>
      <c r="AS283" s="9">
        <f>IF($AS$1="+",LOOKUP($AO283,Data!$A$6:$A$1806,Data!$E$6:$E$1806)*-1,LOOKUP($AO283,Data!$A$6:$A$1806,Data!$E$6:$E$1806))</f>
        <v>-163.95860290527344</v>
      </c>
      <c r="AT283" s="9">
        <f>LOOKUP($AO283,Data!$A$6:$A$1806,Data!$F$6:$F$1806)</f>
        <v>0</v>
      </c>
      <c r="AU283" s="9">
        <f>LOOKUP($AO283,Data!$A$6:$A$1806,Data!$G$6:$G$1806)</f>
        <v>221</v>
      </c>
      <c r="AV283" s="9">
        <f>LOOKUP($AO283,Data!$A$6:$A$1806,Data!$H$6:$H$1806)</f>
        <v>10</v>
      </c>
      <c r="AW283" s="9">
        <f>LOOKUP($AO283,Data!$A$6:$A$1806,Data!$I$6:$I$1806)</f>
        <v>0</v>
      </c>
      <c r="AX283" s="9">
        <f>LOOKUP($AO283,Data!$A$6:$A$1806,Data!$J$6:$J$1806)</f>
        <v>-103</v>
      </c>
      <c r="AY283" s="9">
        <f>LOOKUP($AO283,Data!$A$6:$A$1806,Data!$K$6:$K$1806)</f>
        <v>7645.86</v>
      </c>
      <c r="AZ283" s="16">
        <f t="shared" si="193"/>
        <v>-17.5994873046875</v>
      </c>
      <c r="BB283" s="5"/>
      <c r="BO283" s="77"/>
      <c r="BP283" s="5"/>
      <c r="BQ283" s="77"/>
      <c r="BR283" s="77"/>
      <c r="BS283" s="77"/>
      <c r="BT283" s="77"/>
      <c r="BU283" s="77"/>
      <c r="BV283" s="77"/>
      <c r="BW283" s="77"/>
      <c r="BX283" s="77"/>
      <c r="CA283" s="77"/>
    </row>
    <row r="284" spans="2:79">
      <c r="B284" s="5">
        <f t="shared" si="194"/>
        <v>40098.107071758874</v>
      </c>
      <c r="C284">
        <f>LOOKUP(B284,Data!$A$6:$A$1806,Data!B$6:B$1806)</f>
        <v>60.019001007080078</v>
      </c>
      <c r="D284" s="8">
        <f>LOOKUP(B284,Data!$A$6:$A$1806,Data!C$6:C$1806)</f>
        <v>3786.939208984375</v>
      </c>
      <c r="H284" s="16">
        <f t="shared" si="192"/>
        <v>-15.2008056640625</v>
      </c>
      <c r="I284" s="8">
        <f t="shared" si="190"/>
        <v>-16.73360322187699</v>
      </c>
      <c r="J284" s="8"/>
      <c r="K284" s="8"/>
      <c r="L284" s="8">
        <f t="shared" si="195"/>
        <v>0</v>
      </c>
      <c r="M284" s="8">
        <f t="shared" si="196"/>
        <v>3758.008133509974</v>
      </c>
      <c r="N284" s="8">
        <f>AVERAGE(D$79:D284)</f>
        <v>3767.8515222049455</v>
      </c>
      <c r="O284" s="8">
        <f>AVERAGE(M$79:M284)</f>
        <v>3773.5688646894628</v>
      </c>
      <c r="P284" s="8">
        <f t="shared" si="200"/>
        <v>3779.3438814103097</v>
      </c>
      <c r="Q284" s="8">
        <f>AVERAGE(P$79:P284)</f>
        <v>3737.2663551580063</v>
      </c>
      <c r="R284">
        <f t="shared" si="198"/>
        <v>633</v>
      </c>
      <c r="S284" s="9"/>
      <c r="T284" s="8"/>
      <c r="U284" s="9"/>
      <c r="Y284">
        <v>0</v>
      </c>
      <c r="Z284">
        <f t="shared" si="191"/>
        <v>633</v>
      </c>
      <c r="AA284">
        <f t="shared" si="197"/>
        <v>-2782.5463570051143</v>
      </c>
      <c r="AO284" s="5">
        <f t="shared" si="199"/>
        <v>40098.107071758874</v>
      </c>
      <c r="AP284" s="51">
        <f>LOOKUP($AO284,Data!$A$6:$A$1806,Data!$B$6:$B$1806)</f>
        <v>60.019001007080078</v>
      </c>
      <c r="AQ284" s="9">
        <f>LOOKUP($AO284,Data!$A$6:$A$1806,Data!$C$6:$C$1806)</f>
        <v>3786.939208984375</v>
      </c>
      <c r="AR284" s="9">
        <f>LOOKUP($AO284,Data!$A$6:$A$1806,Data!$D$6:$D$1806)</f>
        <v>335</v>
      </c>
      <c r="AS284" s="9">
        <f>IF($AS$1="+",LOOKUP($AO284,Data!$A$6:$A$1806,Data!$E$6:$E$1806)*-1,LOOKUP($AO284,Data!$A$6:$A$1806,Data!$E$6:$E$1806))</f>
        <v>-166.07244873046875</v>
      </c>
      <c r="AT284" s="9">
        <f>LOOKUP($AO284,Data!$A$6:$A$1806,Data!$F$6:$F$1806)</f>
        <v>0</v>
      </c>
      <c r="AU284" s="9">
        <f>LOOKUP($AO284,Data!$A$6:$A$1806,Data!$G$6:$G$1806)</f>
        <v>221.5</v>
      </c>
      <c r="AV284" s="9">
        <f>LOOKUP($AO284,Data!$A$6:$A$1806,Data!$H$6:$H$1806)</f>
        <v>10</v>
      </c>
      <c r="AW284" s="9">
        <f>LOOKUP($AO284,Data!$A$6:$A$1806,Data!$I$6:$I$1806)</f>
        <v>0</v>
      </c>
      <c r="AX284" s="9">
        <f>LOOKUP($AO284,Data!$A$6:$A$1806,Data!$J$6:$J$1806)</f>
        <v>-103</v>
      </c>
      <c r="AY284" s="9">
        <f>LOOKUP($AO284,Data!$A$6:$A$1806,Data!$K$6:$K$1806)</f>
        <v>7646.19</v>
      </c>
      <c r="AZ284" s="16">
        <f t="shared" si="193"/>
        <v>-15.2008056640625</v>
      </c>
      <c r="BB284" s="5"/>
      <c r="BO284" s="77"/>
      <c r="BP284" s="5"/>
      <c r="BQ284" s="77"/>
      <c r="BR284" s="77"/>
      <c r="BS284" s="77"/>
      <c r="BT284" s="77"/>
      <c r="BU284" s="77"/>
      <c r="BV284" s="77"/>
      <c r="BW284" s="77"/>
      <c r="BX284" s="77"/>
      <c r="CA284" s="77"/>
    </row>
    <row r="285" spans="2:79">
      <c r="B285" s="5">
        <f t="shared" si="194"/>
        <v>40098.10709490702</v>
      </c>
      <c r="C285">
        <f>LOOKUP(B285,Data!$A$6:$A$1806,Data!B$6:B$1806)</f>
        <v>60.018001556396484</v>
      </c>
      <c r="D285" s="8">
        <f>LOOKUP(B285,Data!$A$6:$A$1806,Data!C$6:C$1806)</f>
        <v>3787.62744140625</v>
      </c>
      <c r="H285" s="16">
        <f t="shared" si="192"/>
        <v>-14.4012451171875</v>
      </c>
      <c r="I285" s="8">
        <f t="shared" si="190"/>
        <v>-15.917277885235668</v>
      </c>
      <c r="J285" s="8"/>
      <c r="K285" s="8"/>
      <c r="L285" s="8">
        <f t="shared" si="195"/>
        <v>0</v>
      </c>
      <c r="M285" s="8">
        <f t="shared" si="196"/>
        <v>3758.8244588466155</v>
      </c>
      <c r="N285" s="8">
        <f>AVERAGE(D$79:D285)</f>
        <v>3767.9470580464977</v>
      </c>
      <c r="O285" s="8">
        <f>AVERAGE(M$79:M285)</f>
        <v>3773.4976356757293</v>
      </c>
      <c r="P285" s="8">
        <f t="shared" si="200"/>
        <v>3779.3438814103097</v>
      </c>
      <c r="Q285" s="8">
        <f>AVERAGE(P$79:P285)</f>
        <v>3737.4706149941826</v>
      </c>
      <c r="R285">
        <f t="shared" si="198"/>
        <v>633</v>
      </c>
      <c r="S285" s="9"/>
      <c r="T285" s="8"/>
      <c r="U285" s="9"/>
      <c r="Y285">
        <v>0</v>
      </c>
      <c r="Z285">
        <f t="shared" si="191"/>
        <v>633</v>
      </c>
      <c r="AA285">
        <f t="shared" si="197"/>
        <v>-2665.4429684362703</v>
      </c>
      <c r="AO285" s="5">
        <f t="shared" si="199"/>
        <v>40098.10709490702</v>
      </c>
      <c r="AP285" s="51">
        <f>LOOKUP($AO285,Data!$A$6:$A$1806,Data!$B$6:$B$1806)</f>
        <v>60.018001556396484</v>
      </c>
      <c r="AQ285" s="9">
        <f>LOOKUP($AO285,Data!$A$6:$A$1806,Data!$C$6:$C$1806)</f>
        <v>3787.62744140625</v>
      </c>
      <c r="AR285" s="9">
        <f>LOOKUP($AO285,Data!$A$6:$A$1806,Data!$D$6:$D$1806)</f>
        <v>335</v>
      </c>
      <c r="AS285" s="9">
        <f>IF($AS$1="+",LOOKUP($AO285,Data!$A$6:$A$1806,Data!$E$6:$E$1806)*-1,LOOKUP($AO285,Data!$A$6:$A$1806,Data!$E$6:$E$1806))</f>
        <v>-166.07244873046875</v>
      </c>
      <c r="AT285" s="9">
        <f>LOOKUP($AO285,Data!$A$6:$A$1806,Data!$F$6:$F$1806)</f>
        <v>0</v>
      </c>
      <c r="AU285" s="9">
        <f>LOOKUP($AO285,Data!$A$6:$A$1806,Data!$G$6:$G$1806)</f>
        <v>222</v>
      </c>
      <c r="AV285" s="9">
        <f>LOOKUP($AO285,Data!$A$6:$A$1806,Data!$H$6:$H$1806)</f>
        <v>10</v>
      </c>
      <c r="AW285" s="9">
        <f>LOOKUP($AO285,Data!$A$6:$A$1806,Data!$I$6:$I$1806)</f>
        <v>0</v>
      </c>
      <c r="AX285" s="9">
        <f>LOOKUP($AO285,Data!$A$6:$A$1806,Data!$J$6:$J$1806)</f>
        <v>-103</v>
      </c>
      <c r="AY285" s="9">
        <f>LOOKUP($AO285,Data!$A$6:$A$1806,Data!$K$6:$K$1806)</f>
        <v>7646.52</v>
      </c>
      <c r="AZ285" s="16">
        <f t="shared" si="193"/>
        <v>-14.4012451171875</v>
      </c>
      <c r="BB285" s="5"/>
      <c r="BO285" s="77"/>
      <c r="BP285" s="5"/>
      <c r="BQ285" s="77"/>
      <c r="BR285" s="77"/>
      <c r="BS285" s="77"/>
      <c r="BT285" s="77"/>
      <c r="BU285" s="77"/>
      <c r="BV285" s="77"/>
      <c r="BW285" s="77"/>
      <c r="BX285" s="77"/>
      <c r="CA285" s="77"/>
    </row>
    <row r="286" spans="2:79">
      <c r="B286" s="5">
        <f t="shared" si="194"/>
        <v>40098.107118055166</v>
      </c>
      <c r="C286">
        <f>LOOKUP(B286,Data!$A$6:$A$1806,Data!B$6:B$1806)</f>
        <v>60.018001556396484</v>
      </c>
      <c r="D286" s="8">
        <f>LOOKUP(B286,Data!$A$6:$A$1806,Data!C$6:C$1806)</f>
        <v>3787.62744140625</v>
      </c>
      <c r="H286" s="16">
        <f t="shared" si="192"/>
        <v>-14.4012451171875</v>
      </c>
      <c r="I286" s="8">
        <f t="shared" si="190"/>
        <v>-15.38666641641881</v>
      </c>
      <c r="J286" s="8"/>
      <c r="K286" s="8"/>
      <c r="L286" s="8">
        <f t="shared" si="195"/>
        <v>0</v>
      </c>
      <c r="M286" s="8">
        <f t="shared" si="196"/>
        <v>3759.3550703154324</v>
      </c>
      <c r="N286" s="8">
        <f>AVERAGE(D$79:D286)</f>
        <v>3768.0416752741885</v>
      </c>
      <c r="O286" s="8">
        <f>AVERAGE(M$79:M286)</f>
        <v>3773.4296425730354</v>
      </c>
      <c r="P286" s="8">
        <f t="shared" si="200"/>
        <v>3779.3438814103097</v>
      </c>
      <c r="Q286" s="8">
        <f>AVERAGE(P$79:P286)</f>
        <v>3737.6729013053719</v>
      </c>
      <c r="R286">
        <f t="shared" si="198"/>
        <v>633</v>
      </c>
      <c r="S286" s="9"/>
      <c r="T286" s="8"/>
      <c r="U286" s="9"/>
      <c r="Y286">
        <v>0</v>
      </c>
      <c r="Z286">
        <f t="shared" si="191"/>
        <v>633</v>
      </c>
      <c r="AA286">
        <f t="shared" si="197"/>
        <v>-2665.4429684362703</v>
      </c>
      <c r="AO286" s="5">
        <f t="shared" si="199"/>
        <v>40098.107118055166</v>
      </c>
      <c r="AP286" s="51">
        <f>LOOKUP($AO286,Data!$A$6:$A$1806,Data!$B$6:$B$1806)</f>
        <v>60.018001556396484</v>
      </c>
      <c r="AQ286" s="9">
        <f>LOOKUP($AO286,Data!$A$6:$A$1806,Data!$C$6:$C$1806)</f>
        <v>3787.62744140625</v>
      </c>
      <c r="AR286" s="9">
        <f>LOOKUP($AO286,Data!$A$6:$A$1806,Data!$D$6:$D$1806)</f>
        <v>335</v>
      </c>
      <c r="AS286" s="9">
        <f>IF($AS$1="+",LOOKUP($AO286,Data!$A$6:$A$1806,Data!$E$6:$E$1806)*-1,LOOKUP($AO286,Data!$A$6:$A$1806,Data!$E$6:$E$1806))</f>
        <v>-166.07244873046875</v>
      </c>
      <c r="AT286" s="9">
        <f>LOOKUP($AO286,Data!$A$6:$A$1806,Data!$F$6:$F$1806)</f>
        <v>0</v>
      </c>
      <c r="AU286" s="9">
        <f>LOOKUP($AO286,Data!$A$6:$A$1806,Data!$G$6:$G$1806)</f>
        <v>222</v>
      </c>
      <c r="AV286" s="9">
        <f>LOOKUP($AO286,Data!$A$6:$A$1806,Data!$H$6:$H$1806)</f>
        <v>10</v>
      </c>
      <c r="AW286" s="9">
        <f>LOOKUP($AO286,Data!$A$6:$A$1806,Data!$I$6:$I$1806)</f>
        <v>0</v>
      </c>
      <c r="AX286" s="9">
        <f>LOOKUP($AO286,Data!$A$6:$A$1806,Data!$J$6:$J$1806)</f>
        <v>-103</v>
      </c>
      <c r="AY286" s="9">
        <f>LOOKUP($AO286,Data!$A$6:$A$1806,Data!$K$6:$K$1806)</f>
        <v>7646.52</v>
      </c>
      <c r="AZ286" s="16">
        <f t="shared" si="193"/>
        <v>-14.4012451171875</v>
      </c>
      <c r="BB286" s="5"/>
      <c r="BO286" s="77"/>
      <c r="BP286" s="5"/>
      <c r="BQ286" s="77"/>
      <c r="BR286" s="77"/>
      <c r="BS286" s="77"/>
      <c r="BT286" s="77"/>
      <c r="BU286" s="77"/>
      <c r="BV286" s="77"/>
      <c r="BW286" s="77"/>
      <c r="BX286" s="77"/>
      <c r="CA286" s="77"/>
    </row>
    <row r="287" spans="2:79">
      <c r="B287" s="5">
        <f t="shared" si="194"/>
        <v>40098.107141203312</v>
      </c>
      <c r="C287">
        <f>LOOKUP(B287,Data!$A$6:$A$1806,Data!B$6:B$1806)</f>
        <v>60.018001556396484</v>
      </c>
      <c r="D287" s="8">
        <f>LOOKUP(B287,Data!$A$6:$A$1806,Data!C$6:C$1806)</f>
        <v>3789.67333984375</v>
      </c>
      <c r="H287" s="16">
        <f t="shared" si="192"/>
        <v>-14.4012451171875</v>
      </c>
      <c r="I287" s="8">
        <f t="shared" si="190"/>
        <v>-15.041768961687852</v>
      </c>
      <c r="J287" s="8"/>
      <c r="K287" s="8"/>
      <c r="L287" s="8">
        <f t="shared" si="195"/>
        <v>0</v>
      </c>
      <c r="M287" s="8">
        <f t="shared" si="196"/>
        <v>3759.6999677701633</v>
      </c>
      <c r="N287" s="8">
        <f>AVERAGE(D$79:D287)</f>
        <v>3768.1451760616028</v>
      </c>
      <c r="O287" s="8">
        <f>AVERAGE(M$79:M287)</f>
        <v>3773.3639503490981</v>
      </c>
      <c r="P287" s="8">
        <f t="shared" si="200"/>
        <v>3779.3438814103097</v>
      </c>
      <c r="Q287" s="8">
        <f>AVERAGE(P$79:P287)</f>
        <v>3737.8732425558765</v>
      </c>
      <c r="R287">
        <f t="shared" si="198"/>
        <v>633</v>
      </c>
      <c r="S287" s="9"/>
      <c r="T287" s="8"/>
      <c r="U287" s="9"/>
      <c r="Y287">
        <v>0</v>
      </c>
      <c r="Z287">
        <f t="shared" si="191"/>
        <v>633</v>
      </c>
      <c r="AA287">
        <f t="shared" si="197"/>
        <v>-2665.4429684362703</v>
      </c>
      <c r="AO287" s="5">
        <f t="shared" si="199"/>
        <v>40098.107141203312</v>
      </c>
      <c r="AP287" s="51">
        <f>LOOKUP($AO287,Data!$A$6:$A$1806,Data!$B$6:$B$1806)</f>
        <v>60.018001556396484</v>
      </c>
      <c r="AQ287" s="9">
        <f>LOOKUP($AO287,Data!$A$6:$A$1806,Data!$C$6:$C$1806)</f>
        <v>3789.67333984375</v>
      </c>
      <c r="AR287" s="9">
        <f>LOOKUP($AO287,Data!$A$6:$A$1806,Data!$D$6:$D$1806)</f>
        <v>335</v>
      </c>
      <c r="AS287" s="9">
        <f>IF($AS$1="+",LOOKUP($AO287,Data!$A$6:$A$1806,Data!$E$6:$E$1806)*-1,LOOKUP($AO287,Data!$A$6:$A$1806,Data!$E$6:$E$1806))</f>
        <v>-166.07244873046875</v>
      </c>
      <c r="AT287" s="9">
        <f>LOOKUP($AO287,Data!$A$6:$A$1806,Data!$F$6:$F$1806)</f>
        <v>0</v>
      </c>
      <c r="AU287" s="9">
        <f>LOOKUP($AO287,Data!$A$6:$A$1806,Data!$G$6:$G$1806)</f>
        <v>222.5</v>
      </c>
      <c r="AV287" s="9">
        <f>LOOKUP($AO287,Data!$A$6:$A$1806,Data!$H$6:$H$1806)</f>
        <v>10</v>
      </c>
      <c r="AW287" s="9">
        <f>LOOKUP($AO287,Data!$A$6:$A$1806,Data!$I$6:$I$1806)</f>
        <v>0</v>
      </c>
      <c r="AX287" s="9">
        <f>LOOKUP($AO287,Data!$A$6:$A$1806,Data!$J$6:$J$1806)</f>
        <v>-103</v>
      </c>
      <c r="AY287" s="9">
        <f>LOOKUP($AO287,Data!$A$6:$A$1806,Data!$K$6:$K$1806)</f>
        <v>7646.85</v>
      </c>
      <c r="AZ287" s="16">
        <f t="shared" si="193"/>
        <v>-14.4012451171875</v>
      </c>
      <c r="BB287" s="5"/>
      <c r="BO287" s="77"/>
      <c r="BP287" s="5"/>
      <c r="BQ287" s="77"/>
      <c r="BR287" s="77"/>
      <c r="BS287" s="77"/>
      <c r="BT287" s="77"/>
      <c r="BU287" s="77"/>
      <c r="BV287" s="77"/>
      <c r="BW287" s="77"/>
      <c r="BX287" s="77"/>
      <c r="CA287" s="77"/>
    </row>
    <row r="288" spans="2:79">
      <c r="B288" s="5">
        <f t="shared" si="194"/>
        <v>40098.107164351459</v>
      </c>
      <c r="C288">
        <f>LOOKUP(B288,Data!$A$6:$A$1806,Data!B$6:B$1806)</f>
        <v>60.019001007080078</v>
      </c>
      <c r="D288" s="8">
        <f>LOOKUP(B288,Data!$A$6:$A$1806,Data!C$6:C$1806)</f>
        <v>3789.404296875</v>
      </c>
      <c r="H288" s="16">
        <f t="shared" si="192"/>
        <v>-15.2008056640625</v>
      </c>
      <c r="I288" s="8">
        <f t="shared" si="190"/>
        <v>-15.09743180751898</v>
      </c>
      <c r="J288" s="8"/>
      <c r="K288" s="8"/>
      <c r="L288" s="8">
        <f t="shared" si="195"/>
        <v>0</v>
      </c>
      <c r="M288" s="8">
        <f t="shared" si="196"/>
        <v>3759.6443049243321</v>
      </c>
      <c r="N288" s="8">
        <f>AVERAGE(D$79:D288)</f>
        <v>3768.2464099702379</v>
      </c>
      <c r="O288" s="8">
        <f>AVERAGE(M$79:M288)</f>
        <v>3773.2986187042179</v>
      </c>
      <c r="P288" s="8">
        <f t="shared" si="200"/>
        <v>3779.3438814103097</v>
      </c>
      <c r="Q288" s="8">
        <f>AVERAGE(P$79:P288)</f>
        <v>3738.0716666652274</v>
      </c>
      <c r="R288">
        <f t="shared" si="198"/>
        <v>633</v>
      </c>
      <c r="S288" s="9"/>
      <c r="T288" s="8"/>
      <c r="U288" s="9"/>
      <c r="Y288">
        <v>0</v>
      </c>
      <c r="Z288">
        <f t="shared" si="191"/>
        <v>633</v>
      </c>
      <c r="AA288">
        <f t="shared" si="197"/>
        <v>-2782.5463570051143</v>
      </c>
      <c r="AO288" s="5">
        <f t="shared" si="199"/>
        <v>40098.107164351459</v>
      </c>
      <c r="AP288" s="51">
        <f>LOOKUP($AO288,Data!$A$6:$A$1806,Data!$B$6:$B$1806)</f>
        <v>60.019001007080078</v>
      </c>
      <c r="AQ288" s="9">
        <f>LOOKUP($AO288,Data!$A$6:$A$1806,Data!$C$6:$C$1806)</f>
        <v>3789.404296875</v>
      </c>
      <c r="AR288" s="9">
        <f>LOOKUP($AO288,Data!$A$6:$A$1806,Data!$D$6:$D$1806)</f>
        <v>335</v>
      </c>
      <c r="AS288" s="9">
        <f>IF($AS$1="+",LOOKUP($AO288,Data!$A$6:$A$1806,Data!$E$6:$E$1806)*-1,LOOKUP($AO288,Data!$A$6:$A$1806,Data!$E$6:$E$1806))</f>
        <v>-166.07244873046875</v>
      </c>
      <c r="AT288" s="9">
        <f>LOOKUP($AO288,Data!$A$6:$A$1806,Data!$F$6:$F$1806)</f>
        <v>0</v>
      </c>
      <c r="AU288" s="9">
        <f>LOOKUP($AO288,Data!$A$6:$A$1806,Data!$G$6:$G$1806)</f>
        <v>223</v>
      </c>
      <c r="AV288" s="9">
        <f>LOOKUP($AO288,Data!$A$6:$A$1806,Data!$H$6:$H$1806)</f>
        <v>10</v>
      </c>
      <c r="AW288" s="9">
        <f>LOOKUP($AO288,Data!$A$6:$A$1806,Data!$I$6:$I$1806)</f>
        <v>0</v>
      </c>
      <c r="AX288" s="9">
        <f>LOOKUP($AO288,Data!$A$6:$A$1806,Data!$J$6:$J$1806)</f>
        <v>-103</v>
      </c>
      <c r="AY288" s="9">
        <f>LOOKUP($AO288,Data!$A$6:$A$1806,Data!$K$6:$K$1806)</f>
        <v>7647.18</v>
      </c>
      <c r="AZ288" s="16">
        <f t="shared" si="193"/>
        <v>-15.2008056640625</v>
      </c>
      <c r="BB288" s="5"/>
      <c r="BO288" s="77"/>
      <c r="BP288" s="5"/>
      <c r="BQ288" s="77"/>
      <c r="BR288" s="77"/>
      <c r="BS288" s="77"/>
      <c r="BT288" s="77"/>
      <c r="BU288" s="77"/>
      <c r="BV288" s="77"/>
      <c r="BW288" s="77"/>
      <c r="BX288" s="77"/>
      <c r="CA288" s="77"/>
    </row>
    <row r="289" spans="2:79">
      <c r="B289" s="5">
        <f t="shared" si="194"/>
        <v>40098.107187499605</v>
      </c>
      <c r="C289">
        <f>LOOKUP(B289,Data!$A$6:$A$1806,Data!B$6:B$1806)</f>
        <v>60.019001007080078</v>
      </c>
      <c r="D289" s="8">
        <f>LOOKUP(B289,Data!$A$6:$A$1806,Data!C$6:C$1806)</f>
        <v>3789.404296875</v>
      </c>
      <c r="H289" s="16">
        <f t="shared" si="192"/>
        <v>-15.2008056640625</v>
      </c>
      <c r="I289" s="8">
        <f t="shared" si="190"/>
        <v>-15.133612657309213</v>
      </c>
      <c r="J289" s="8"/>
      <c r="K289" s="8"/>
      <c r="L289" s="8">
        <f t="shared" si="195"/>
        <v>0</v>
      </c>
      <c r="M289" s="8">
        <f t="shared" si="196"/>
        <v>3759.608124074542</v>
      </c>
      <c r="N289" s="8">
        <f>AVERAGE(D$79:D289)</f>
        <v>3768.3466843157585</v>
      </c>
      <c r="O289" s="8">
        <f>AVERAGE(M$79:M289)</f>
        <v>3773.2337348434139</v>
      </c>
      <c r="P289" s="8">
        <f t="shared" si="200"/>
        <v>3779.3438814103097</v>
      </c>
      <c r="Q289" s="8">
        <f>AVERAGE(P$79:P289)</f>
        <v>3738.2682010211565</v>
      </c>
      <c r="R289">
        <f t="shared" si="198"/>
        <v>633</v>
      </c>
      <c r="S289" s="9"/>
      <c r="T289" s="8"/>
      <c r="U289" s="9"/>
      <c r="Y289">
        <v>0</v>
      </c>
      <c r="Z289">
        <f t="shared" si="191"/>
        <v>633</v>
      </c>
      <c r="AA289">
        <f t="shared" si="197"/>
        <v>-2782.5463570051143</v>
      </c>
      <c r="AO289" s="5">
        <f t="shared" si="199"/>
        <v>40098.107187499605</v>
      </c>
      <c r="AP289" s="51">
        <f>LOOKUP($AO289,Data!$A$6:$A$1806,Data!$B$6:$B$1806)</f>
        <v>60.019001007080078</v>
      </c>
      <c r="AQ289" s="9">
        <f>LOOKUP($AO289,Data!$A$6:$A$1806,Data!$C$6:$C$1806)</f>
        <v>3789.404296875</v>
      </c>
      <c r="AR289" s="9">
        <f>LOOKUP($AO289,Data!$A$6:$A$1806,Data!$D$6:$D$1806)</f>
        <v>335</v>
      </c>
      <c r="AS289" s="9">
        <f>IF($AS$1="+",LOOKUP($AO289,Data!$A$6:$A$1806,Data!$E$6:$E$1806)*-1,LOOKUP($AO289,Data!$A$6:$A$1806,Data!$E$6:$E$1806))</f>
        <v>-166.07244873046875</v>
      </c>
      <c r="AT289" s="9">
        <f>LOOKUP($AO289,Data!$A$6:$A$1806,Data!$F$6:$F$1806)</f>
        <v>0</v>
      </c>
      <c r="AU289" s="9">
        <f>LOOKUP($AO289,Data!$A$6:$A$1806,Data!$G$6:$G$1806)</f>
        <v>223</v>
      </c>
      <c r="AV289" s="9">
        <f>LOOKUP($AO289,Data!$A$6:$A$1806,Data!$H$6:$H$1806)</f>
        <v>10</v>
      </c>
      <c r="AW289" s="9">
        <f>LOOKUP($AO289,Data!$A$6:$A$1806,Data!$I$6:$I$1806)</f>
        <v>0</v>
      </c>
      <c r="AX289" s="9">
        <f>LOOKUP($AO289,Data!$A$6:$A$1806,Data!$J$6:$J$1806)</f>
        <v>-103</v>
      </c>
      <c r="AY289" s="9">
        <f>LOOKUP($AO289,Data!$A$6:$A$1806,Data!$K$6:$K$1806)</f>
        <v>7647.18</v>
      </c>
      <c r="AZ289" s="16">
        <f t="shared" si="193"/>
        <v>-15.2008056640625</v>
      </c>
      <c r="BB289" s="5"/>
      <c r="BO289" s="77"/>
      <c r="BP289" s="5"/>
      <c r="BQ289" s="77"/>
      <c r="BR289" s="77"/>
      <c r="BS289" s="77"/>
      <c r="BT289" s="77"/>
      <c r="BU289" s="77"/>
      <c r="BV289" s="77"/>
      <c r="BW289" s="77"/>
      <c r="BX289" s="77"/>
      <c r="CA289" s="77"/>
    </row>
    <row r="290" spans="2:79">
      <c r="B290" s="5">
        <f t="shared" si="194"/>
        <v>40098.107210647751</v>
      </c>
      <c r="C290">
        <f>LOOKUP(B290,Data!$A$6:$A$1806,Data!B$6:B$1806)</f>
        <v>60.019001007080078</v>
      </c>
      <c r="D290" s="8">
        <f>LOOKUP(B290,Data!$A$6:$A$1806,Data!C$6:C$1806)</f>
        <v>3789.183349609375</v>
      </c>
      <c r="H290" s="16">
        <f t="shared" si="192"/>
        <v>-15.2008056640625</v>
      </c>
      <c r="I290" s="8">
        <f t="shared" si="190"/>
        <v>-15.157130209672864</v>
      </c>
      <c r="J290" s="8"/>
      <c r="K290" s="8"/>
      <c r="L290" s="8">
        <f t="shared" si="195"/>
        <v>0</v>
      </c>
      <c r="M290" s="8">
        <f t="shared" si="196"/>
        <v>3759.5846065221785</v>
      </c>
      <c r="N290" s="8">
        <f>AVERAGE(D$79:D290)</f>
        <v>3768.4449704728036</v>
      </c>
      <c r="O290" s="8">
        <f>AVERAGE(M$79:M290)</f>
        <v>3773.1693521626535</v>
      </c>
      <c r="P290" s="8">
        <f t="shared" si="200"/>
        <v>3779.3438814103097</v>
      </c>
      <c r="Q290" s="8">
        <f>AVERAGE(P$79:P290)</f>
        <v>3738.4628724921954</v>
      </c>
      <c r="R290">
        <f t="shared" si="198"/>
        <v>633</v>
      </c>
      <c r="S290" s="9"/>
      <c r="T290" s="8"/>
      <c r="U290" s="9"/>
      <c r="Y290">
        <v>0</v>
      </c>
      <c r="Z290">
        <f t="shared" si="191"/>
        <v>633</v>
      </c>
      <c r="AA290">
        <f t="shared" si="197"/>
        <v>-2782.5463570051143</v>
      </c>
      <c r="AO290" s="5">
        <f t="shared" si="199"/>
        <v>40098.107210647751</v>
      </c>
      <c r="AP290" s="51">
        <f>LOOKUP($AO290,Data!$A$6:$A$1806,Data!$B$6:$B$1806)</f>
        <v>60.019001007080078</v>
      </c>
      <c r="AQ290" s="9">
        <f>LOOKUP($AO290,Data!$A$6:$A$1806,Data!$C$6:$C$1806)</f>
        <v>3789.183349609375</v>
      </c>
      <c r="AR290" s="9">
        <f>LOOKUP($AO290,Data!$A$6:$A$1806,Data!$D$6:$D$1806)</f>
        <v>335</v>
      </c>
      <c r="AS290" s="9">
        <f>IF($AS$1="+",LOOKUP($AO290,Data!$A$6:$A$1806,Data!$E$6:$E$1806)*-1,LOOKUP($AO290,Data!$A$6:$A$1806,Data!$E$6:$E$1806))</f>
        <v>-166.07244873046875</v>
      </c>
      <c r="AT290" s="9">
        <f>LOOKUP($AO290,Data!$A$6:$A$1806,Data!$F$6:$F$1806)</f>
        <v>0</v>
      </c>
      <c r="AU290" s="9">
        <f>LOOKUP($AO290,Data!$A$6:$A$1806,Data!$G$6:$G$1806)</f>
        <v>223.5</v>
      </c>
      <c r="AV290" s="9">
        <f>LOOKUP($AO290,Data!$A$6:$A$1806,Data!$H$6:$H$1806)</f>
        <v>10</v>
      </c>
      <c r="AW290" s="9">
        <f>LOOKUP($AO290,Data!$A$6:$A$1806,Data!$I$6:$I$1806)</f>
        <v>0</v>
      </c>
      <c r="AX290" s="9">
        <f>LOOKUP($AO290,Data!$A$6:$A$1806,Data!$J$6:$J$1806)</f>
        <v>-103</v>
      </c>
      <c r="AY290" s="9">
        <f>LOOKUP($AO290,Data!$A$6:$A$1806,Data!$K$6:$K$1806)</f>
        <v>7647.51</v>
      </c>
      <c r="AZ290" s="16">
        <f t="shared" si="193"/>
        <v>-15.2008056640625</v>
      </c>
      <c r="BB290" s="5"/>
      <c r="BO290" s="77"/>
      <c r="BP290" s="5"/>
      <c r="BQ290" s="77"/>
      <c r="BR290" s="77"/>
      <c r="BS290" s="77"/>
      <c r="BT290" s="77"/>
      <c r="BU290" s="77"/>
      <c r="BV290" s="77"/>
      <c r="BW290" s="77"/>
      <c r="BX290" s="77"/>
      <c r="CA290" s="77"/>
    </row>
    <row r="291" spans="2:79">
      <c r="B291" s="5">
        <f t="shared" si="194"/>
        <v>40098.107233795898</v>
      </c>
      <c r="C291">
        <f>LOOKUP(B291,Data!$A$6:$A$1806,Data!B$6:B$1806)</f>
        <v>60.014999389648438</v>
      </c>
      <c r="D291" s="8">
        <f>LOOKUP(B291,Data!$A$6:$A$1806,Data!C$6:C$1806)</f>
        <v>3789.368896484375</v>
      </c>
      <c r="H291" s="16">
        <f t="shared" si="192"/>
        <v>-11.99951171875</v>
      </c>
      <c r="I291" s="8">
        <f t="shared" si="190"/>
        <v>-14.051963737849862</v>
      </c>
      <c r="J291" s="8"/>
      <c r="K291" s="8"/>
      <c r="L291" s="8">
        <f t="shared" si="195"/>
        <v>0</v>
      </c>
      <c r="M291" s="8">
        <f t="shared" si="196"/>
        <v>3760.6897729940015</v>
      </c>
      <c r="N291" s="8">
        <f>AVERAGE(D$79:D291)</f>
        <v>3768.5432048672242</v>
      </c>
      <c r="O291" s="8">
        <f>AVERAGE(M$79:M291)</f>
        <v>3773.1107625890918</v>
      </c>
      <c r="P291" s="8">
        <f t="shared" si="200"/>
        <v>3779.3438814103097</v>
      </c>
      <c r="Q291" s="8">
        <f>AVERAGE(P$79:P291)</f>
        <v>3738.655707439922</v>
      </c>
      <c r="R291">
        <f t="shared" si="198"/>
        <v>633</v>
      </c>
      <c r="S291" s="9"/>
      <c r="T291" s="8"/>
      <c r="U291" s="9"/>
      <c r="Y291">
        <v>0</v>
      </c>
      <c r="Z291">
        <f t="shared" si="191"/>
        <v>633</v>
      </c>
      <c r="AA291">
        <f t="shared" si="197"/>
        <v>-2366.3051978609624</v>
      </c>
      <c r="AO291" s="5">
        <f t="shared" si="199"/>
        <v>40098.107233795898</v>
      </c>
      <c r="AP291" s="51">
        <f>LOOKUP($AO291,Data!$A$6:$A$1806,Data!$B$6:$B$1806)</f>
        <v>60.014999389648438</v>
      </c>
      <c r="AQ291" s="9">
        <f>LOOKUP($AO291,Data!$A$6:$A$1806,Data!$C$6:$C$1806)</f>
        <v>3789.368896484375</v>
      </c>
      <c r="AR291" s="9">
        <f>LOOKUP($AO291,Data!$A$6:$A$1806,Data!$D$6:$D$1806)</f>
        <v>335</v>
      </c>
      <c r="AS291" s="9">
        <f>IF($AS$1="+",LOOKUP($AO291,Data!$A$6:$A$1806,Data!$E$6:$E$1806)*-1,LOOKUP($AO291,Data!$A$6:$A$1806,Data!$E$6:$E$1806))</f>
        <v>-163.76658630371094</v>
      </c>
      <c r="AT291" s="9">
        <f>LOOKUP($AO291,Data!$A$6:$A$1806,Data!$F$6:$F$1806)</f>
        <v>0</v>
      </c>
      <c r="AU291" s="9">
        <f>LOOKUP($AO291,Data!$A$6:$A$1806,Data!$G$6:$G$1806)</f>
        <v>224</v>
      </c>
      <c r="AV291" s="9">
        <f>LOOKUP($AO291,Data!$A$6:$A$1806,Data!$H$6:$H$1806)</f>
        <v>10</v>
      </c>
      <c r="AW291" s="9">
        <f>LOOKUP($AO291,Data!$A$6:$A$1806,Data!$I$6:$I$1806)</f>
        <v>0</v>
      </c>
      <c r="AX291" s="9">
        <f>LOOKUP($AO291,Data!$A$6:$A$1806,Data!$J$6:$J$1806)</f>
        <v>-103</v>
      </c>
      <c r="AY291" s="9">
        <f>LOOKUP($AO291,Data!$A$6:$A$1806,Data!$K$6:$K$1806)</f>
        <v>7647.84</v>
      </c>
      <c r="AZ291" s="16">
        <f t="shared" si="193"/>
        <v>-11.99951171875</v>
      </c>
      <c r="BB291" s="5"/>
      <c r="BO291" s="77"/>
      <c r="BP291" s="5"/>
      <c r="BQ291" s="77"/>
      <c r="BR291" s="77"/>
      <c r="BS291" s="77"/>
      <c r="BT291" s="77"/>
      <c r="BU291" s="77"/>
      <c r="BV291" s="77"/>
      <c r="BW291" s="77"/>
      <c r="BX291" s="77"/>
      <c r="CA291" s="77"/>
    </row>
    <row r="292" spans="2:79">
      <c r="B292" s="5">
        <f t="shared" si="194"/>
        <v>40098.107256944044</v>
      </c>
      <c r="C292">
        <f>LOOKUP(B292,Data!$A$6:$A$1806,Data!B$6:B$1806)</f>
        <v>60.014999389648438</v>
      </c>
      <c r="D292" s="8">
        <f>LOOKUP(B292,Data!$A$6:$A$1806,Data!C$6:C$1806)</f>
        <v>3789.368896484375</v>
      </c>
      <c r="H292" s="16">
        <f t="shared" si="192"/>
        <v>-11.99951171875</v>
      </c>
      <c r="I292" s="8">
        <f t="shared" si="190"/>
        <v>-13.33360553116491</v>
      </c>
      <c r="J292" s="8"/>
      <c r="K292" s="8"/>
      <c r="L292" s="8">
        <f t="shared" si="195"/>
        <v>0</v>
      </c>
      <c r="M292" s="8">
        <f t="shared" si="196"/>
        <v>3761.4081312006865</v>
      </c>
      <c r="N292" s="8">
        <f>AVERAGE(D$79:D292)</f>
        <v>3768.640521183192</v>
      </c>
      <c r="O292" s="8">
        <f>AVERAGE(M$79:M292)</f>
        <v>3773.0560773956881</v>
      </c>
      <c r="P292" s="8">
        <f t="shared" si="200"/>
        <v>3779.3438814103097</v>
      </c>
      <c r="Q292" s="8">
        <f>AVERAGE(P$79:P292)</f>
        <v>3738.8467317308632</v>
      </c>
      <c r="R292">
        <f t="shared" si="198"/>
        <v>633</v>
      </c>
      <c r="S292" s="9"/>
      <c r="T292" s="8"/>
      <c r="U292" s="9"/>
      <c r="Y292">
        <v>0</v>
      </c>
      <c r="Z292">
        <f t="shared" si="191"/>
        <v>633</v>
      </c>
      <c r="AA292">
        <f t="shared" si="197"/>
        <v>-2366.3051978609624</v>
      </c>
      <c r="AO292" s="5">
        <f t="shared" si="199"/>
        <v>40098.107256944044</v>
      </c>
      <c r="AP292" s="51">
        <f>LOOKUP($AO292,Data!$A$6:$A$1806,Data!$B$6:$B$1806)</f>
        <v>60.014999389648438</v>
      </c>
      <c r="AQ292" s="9">
        <f>LOOKUP($AO292,Data!$A$6:$A$1806,Data!$C$6:$C$1806)</f>
        <v>3789.368896484375</v>
      </c>
      <c r="AR292" s="9">
        <f>LOOKUP($AO292,Data!$A$6:$A$1806,Data!$D$6:$D$1806)</f>
        <v>335</v>
      </c>
      <c r="AS292" s="9">
        <f>IF($AS$1="+",LOOKUP($AO292,Data!$A$6:$A$1806,Data!$E$6:$E$1806)*-1,LOOKUP($AO292,Data!$A$6:$A$1806,Data!$E$6:$E$1806))</f>
        <v>-163.76658630371094</v>
      </c>
      <c r="AT292" s="9">
        <f>LOOKUP($AO292,Data!$A$6:$A$1806,Data!$F$6:$F$1806)</f>
        <v>0</v>
      </c>
      <c r="AU292" s="9">
        <f>LOOKUP($AO292,Data!$A$6:$A$1806,Data!$G$6:$G$1806)</f>
        <v>224</v>
      </c>
      <c r="AV292" s="9">
        <f>LOOKUP($AO292,Data!$A$6:$A$1806,Data!$H$6:$H$1806)</f>
        <v>10</v>
      </c>
      <c r="AW292" s="9">
        <f>LOOKUP($AO292,Data!$A$6:$A$1806,Data!$I$6:$I$1806)</f>
        <v>0</v>
      </c>
      <c r="AX292" s="9">
        <f>LOOKUP($AO292,Data!$A$6:$A$1806,Data!$J$6:$J$1806)</f>
        <v>-103</v>
      </c>
      <c r="AY292" s="9">
        <f>LOOKUP($AO292,Data!$A$6:$A$1806,Data!$K$6:$K$1806)</f>
        <v>7647.84</v>
      </c>
      <c r="AZ292" s="16">
        <f t="shared" si="193"/>
        <v>-11.99951171875</v>
      </c>
      <c r="BB292" s="5"/>
      <c r="BO292" s="77"/>
      <c r="BP292" s="5"/>
      <c r="BQ292" s="77"/>
      <c r="BR292" s="77"/>
      <c r="BS292" s="77"/>
      <c r="BT292" s="77"/>
      <c r="BU292" s="77"/>
      <c r="BV292" s="77"/>
      <c r="BW292" s="77"/>
      <c r="BX292" s="77"/>
      <c r="CA292" s="77"/>
    </row>
    <row r="293" spans="2:79">
      <c r="B293" s="5">
        <f t="shared" si="194"/>
        <v>40098.10728009219</v>
      </c>
      <c r="C293">
        <f>LOOKUP(B293,Data!$A$6:$A$1806,Data!B$6:B$1806)</f>
        <v>60.015998840332031</v>
      </c>
      <c r="D293" s="8">
        <f>LOOKUP(B293,Data!$A$6:$A$1806,Data!C$6:C$1806)</f>
        <v>3788.66455078125</v>
      </c>
      <c r="H293" s="16">
        <f t="shared" si="192"/>
        <v>-12.799072265625</v>
      </c>
      <c r="I293" s="8">
        <f t="shared" si="190"/>
        <v>-13.146518888225941</v>
      </c>
      <c r="J293" s="8"/>
      <c r="K293" s="8"/>
      <c r="L293" s="8">
        <f t="shared" si="195"/>
        <v>0</v>
      </c>
      <c r="M293" s="8">
        <f t="shared" si="196"/>
        <v>3761.5952178436255</v>
      </c>
      <c r="N293" s="8">
        <f>AVERAGE(D$79:D293)</f>
        <v>3768.7336562045784</v>
      </c>
      <c r="O293" s="8">
        <f>AVERAGE(M$79:M293)</f>
        <v>3773.0027710721902</v>
      </c>
      <c r="P293" s="8">
        <f t="shared" si="200"/>
        <v>3779.3438814103097</v>
      </c>
      <c r="Q293" s="8">
        <f>AVERAGE(P$79:P293)</f>
        <v>3739.0359707480566</v>
      </c>
      <c r="R293">
        <f t="shared" si="198"/>
        <v>633</v>
      </c>
      <c r="S293" s="9"/>
      <c r="T293" s="8"/>
      <c r="U293" s="9"/>
      <c r="Y293">
        <v>0</v>
      </c>
      <c r="Z293">
        <f t="shared" si="191"/>
        <v>633</v>
      </c>
      <c r="AA293">
        <f t="shared" si="197"/>
        <v>-2458.1460928820088</v>
      </c>
      <c r="AO293" s="5">
        <f t="shared" si="199"/>
        <v>40098.10728009219</v>
      </c>
      <c r="AP293" s="51">
        <f>LOOKUP($AO293,Data!$A$6:$A$1806,Data!$B$6:$B$1806)</f>
        <v>60.015998840332031</v>
      </c>
      <c r="AQ293" s="9">
        <f>LOOKUP($AO293,Data!$A$6:$A$1806,Data!$C$6:$C$1806)</f>
        <v>3788.66455078125</v>
      </c>
      <c r="AR293" s="9">
        <f>LOOKUP($AO293,Data!$A$6:$A$1806,Data!$D$6:$D$1806)</f>
        <v>335</v>
      </c>
      <c r="AS293" s="9">
        <f>IF($AS$1="+",LOOKUP($AO293,Data!$A$6:$A$1806,Data!$E$6:$E$1806)*-1,LOOKUP($AO293,Data!$A$6:$A$1806,Data!$E$6:$E$1806))</f>
        <v>-163.76658630371094</v>
      </c>
      <c r="AT293" s="9">
        <f>LOOKUP($AO293,Data!$A$6:$A$1806,Data!$F$6:$F$1806)</f>
        <v>0</v>
      </c>
      <c r="AU293" s="9">
        <f>LOOKUP($AO293,Data!$A$6:$A$1806,Data!$G$6:$G$1806)</f>
        <v>224.5</v>
      </c>
      <c r="AV293" s="9">
        <f>LOOKUP($AO293,Data!$A$6:$A$1806,Data!$H$6:$H$1806)</f>
        <v>10</v>
      </c>
      <c r="AW293" s="9">
        <f>LOOKUP($AO293,Data!$A$6:$A$1806,Data!$I$6:$I$1806)</f>
        <v>0</v>
      </c>
      <c r="AX293" s="9">
        <f>LOOKUP($AO293,Data!$A$6:$A$1806,Data!$J$6:$J$1806)</f>
        <v>-103</v>
      </c>
      <c r="AY293" s="9">
        <f>LOOKUP($AO293,Data!$A$6:$A$1806,Data!$K$6:$K$1806)</f>
        <v>7648.17</v>
      </c>
      <c r="AZ293" s="16">
        <f t="shared" si="193"/>
        <v>-12.799072265625</v>
      </c>
      <c r="BB293" s="5"/>
      <c r="BO293" s="77"/>
      <c r="BP293" s="5"/>
      <c r="BQ293" s="77"/>
      <c r="BR293" s="77"/>
      <c r="BS293" s="77"/>
      <c r="BT293" s="77"/>
      <c r="BU293" s="77"/>
      <c r="BV293" s="77"/>
      <c r="BW293" s="77"/>
      <c r="BX293" s="77"/>
      <c r="CA293" s="77"/>
    </row>
    <row r="294" spans="2:79">
      <c r="B294" s="5">
        <f t="shared" si="194"/>
        <v>40098.107303240336</v>
      </c>
      <c r="C294">
        <f>LOOKUP(B294,Data!$A$6:$A$1806,Data!B$6:B$1806)</f>
        <v>60.01300048828125</v>
      </c>
      <c r="D294" s="8">
        <f>LOOKUP(B294,Data!$A$6:$A$1806,Data!C$6:C$1806)</f>
        <v>3788.932861328125</v>
      </c>
      <c r="H294" s="16">
        <f t="shared" si="192"/>
        <v>-10.400390625</v>
      </c>
      <c r="I294" s="8">
        <f t="shared" si="190"/>
        <v>-12.185373996096862</v>
      </c>
      <c r="J294" s="8"/>
      <c r="K294" s="8"/>
      <c r="L294" s="8">
        <f t="shared" si="195"/>
        <v>0</v>
      </c>
      <c r="M294" s="8">
        <f t="shared" si="196"/>
        <v>3762.5563627357546</v>
      </c>
      <c r="N294" s="8">
        <f>AVERAGE(D$79:D294)</f>
        <v>3768.8271710431136</v>
      </c>
      <c r="O294" s="8">
        <f>AVERAGE(M$79:M294)</f>
        <v>3772.9544080706332</v>
      </c>
      <c r="P294" s="8">
        <f t="shared" si="200"/>
        <v>3779.3438814103097</v>
      </c>
      <c r="Q294" s="8">
        <f>AVERAGE(P$79:P294)</f>
        <v>3739.2234494022996</v>
      </c>
      <c r="R294">
        <f t="shared" si="198"/>
        <v>633</v>
      </c>
      <c r="S294" s="9"/>
      <c r="T294" s="8"/>
      <c r="U294" s="9"/>
      <c r="Y294">
        <v>0</v>
      </c>
      <c r="Z294">
        <f t="shared" si="191"/>
        <v>633</v>
      </c>
      <c r="AA294">
        <f t="shared" si="197"/>
        <v>-2201.7800305181449</v>
      </c>
      <c r="AO294" s="5">
        <f t="shared" si="199"/>
        <v>40098.107303240336</v>
      </c>
      <c r="AP294" s="51">
        <f>LOOKUP($AO294,Data!$A$6:$A$1806,Data!$B$6:$B$1806)</f>
        <v>60.01300048828125</v>
      </c>
      <c r="AQ294" s="9">
        <f>LOOKUP($AO294,Data!$A$6:$A$1806,Data!$C$6:$C$1806)</f>
        <v>3788.932861328125</v>
      </c>
      <c r="AR294" s="9">
        <f>LOOKUP($AO294,Data!$A$6:$A$1806,Data!$D$6:$D$1806)</f>
        <v>335</v>
      </c>
      <c r="AS294" s="9">
        <f>IF($AS$1="+",LOOKUP($AO294,Data!$A$6:$A$1806,Data!$E$6:$E$1806)*-1,LOOKUP($AO294,Data!$A$6:$A$1806,Data!$E$6:$E$1806))</f>
        <v>-163.76658630371094</v>
      </c>
      <c r="AT294" s="9">
        <f>LOOKUP($AO294,Data!$A$6:$A$1806,Data!$F$6:$F$1806)</f>
        <v>0</v>
      </c>
      <c r="AU294" s="9">
        <f>LOOKUP($AO294,Data!$A$6:$A$1806,Data!$G$6:$G$1806)</f>
        <v>225</v>
      </c>
      <c r="AV294" s="9">
        <f>LOOKUP($AO294,Data!$A$6:$A$1806,Data!$H$6:$H$1806)</f>
        <v>10</v>
      </c>
      <c r="AW294" s="9">
        <f>LOOKUP($AO294,Data!$A$6:$A$1806,Data!$I$6:$I$1806)</f>
        <v>0</v>
      </c>
      <c r="AX294" s="9">
        <f>LOOKUP($AO294,Data!$A$6:$A$1806,Data!$J$6:$J$1806)</f>
        <v>-103</v>
      </c>
      <c r="AY294" s="9">
        <f>LOOKUP($AO294,Data!$A$6:$A$1806,Data!$K$6:$K$1806)</f>
        <v>7648.5</v>
      </c>
      <c r="AZ294" s="16">
        <f t="shared" si="193"/>
        <v>-10.400390625</v>
      </c>
      <c r="BB294" s="5"/>
      <c r="BO294" s="77"/>
      <c r="BP294" s="5"/>
      <c r="BQ294" s="77"/>
      <c r="BR294" s="77"/>
      <c r="BS294" s="77"/>
      <c r="BT294" s="77"/>
      <c r="BU294" s="77"/>
      <c r="BV294" s="77"/>
      <c r="BW294" s="77"/>
      <c r="BX294" s="77"/>
      <c r="CA294" s="77"/>
    </row>
    <row r="295" spans="2:79">
      <c r="B295" s="5">
        <f t="shared" si="194"/>
        <v>40098.107326388483</v>
      </c>
      <c r="C295">
        <f>LOOKUP(B295,Data!$A$6:$A$1806,Data!B$6:B$1806)</f>
        <v>60.01300048828125</v>
      </c>
      <c r="D295" s="8">
        <f>LOOKUP(B295,Data!$A$6:$A$1806,Data!C$6:C$1806)</f>
        <v>3788.932861328125</v>
      </c>
      <c r="H295" s="16">
        <f t="shared" si="192"/>
        <v>-10.400390625</v>
      </c>
      <c r="I295" s="8">
        <f t="shared" si="190"/>
        <v>-11.560629816212961</v>
      </c>
      <c r="J295" s="8"/>
      <c r="K295" s="8"/>
      <c r="L295" s="8">
        <f t="shared" si="195"/>
        <v>0</v>
      </c>
      <c r="M295" s="8">
        <f t="shared" si="196"/>
        <v>3763.1811069156383</v>
      </c>
      <c r="N295" s="8">
        <f>AVERAGE(D$79:D295)</f>
        <v>3768.9198239937355</v>
      </c>
      <c r="O295" s="8">
        <f>AVERAGE(M$79:M295)</f>
        <v>3772.9093698164625</v>
      </c>
      <c r="P295" s="8">
        <f t="shared" si="200"/>
        <v>3779.3438814103097</v>
      </c>
      <c r="Q295" s="8">
        <f>AVERAGE(P$79:P295)</f>
        <v>3739.4091921430777</v>
      </c>
      <c r="R295">
        <f t="shared" si="198"/>
        <v>633</v>
      </c>
      <c r="S295" s="9"/>
      <c r="T295" s="8"/>
      <c r="U295" s="9"/>
      <c r="Y295">
        <v>0</v>
      </c>
      <c r="Z295">
        <f t="shared" si="191"/>
        <v>633</v>
      </c>
      <c r="AA295">
        <f t="shared" si="197"/>
        <v>-2201.7800305181449</v>
      </c>
      <c r="AO295" s="5">
        <f t="shared" si="199"/>
        <v>40098.107326388483</v>
      </c>
      <c r="AP295" s="51">
        <f>LOOKUP($AO295,Data!$A$6:$A$1806,Data!$B$6:$B$1806)</f>
        <v>60.01300048828125</v>
      </c>
      <c r="AQ295" s="9">
        <f>LOOKUP($AO295,Data!$A$6:$A$1806,Data!$C$6:$C$1806)</f>
        <v>3788.932861328125</v>
      </c>
      <c r="AR295" s="9">
        <f>LOOKUP($AO295,Data!$A$6:$A$1806,Data!$D$6:$D$1806)</f>
        <v>335</v>
      </c>
      <c r="AS295" s="9">
        <f>IF($AS$1="+",LOOKUP($AO295,Data!$A$6:$A$1806,Data!$E$6:$E$1806)*-1,LOOKUP($AO295,Data!$A$6:$A$1806,Data!$E$6:$E$1806))</f>
        <v>-163.76658630371094</v>
      </c>
      <c r="AT295" s="9">
        <f>LOOKUP($AO295,Data!$A$6:$A$1806,Data!$F$6:$F$1806)</f>
        <v>0</v>
      </c>
      <c r="AU295" s="9">
        <f>LOOKUP($AO295,Data!$A$6:$A$1806,Data!$G$6:$G$1806)</f>
        <v>225</v>
      </c>
      <c r="AV295" s="9">
        <f>LOOKUP($AO295,Data!$A$6:$A$1806,Data!$H$6:$H$1806)</f>
        <v>10</v>
      </c>
      <c r="AW295" s="9">
        <f>LOOKUP($AO295,Data!$A$6:$A$1806,Data!$I$6:$I$1806)</f>
        <v>0</v>
      </c>
      <c r="AX295" s="9">
        <f>LOOKUP($AO295,Data!$A$6:$A$1806,Data!$J$6:$J$1806)</f>
        <v>-103</v>
      </c>
      <c r="AY295" s="9">
        <f>LOOKUP($AO295,Data!$A$6:$A$1806,Data!$K$6:$K$1806)</f>
        <v>7648.5</v>
      </c>
      <c r="AZ295" s="16">
        <f t="shared" si="193"/>
        <v>-10.400390625</v>
      </c>
      <c r="BB295" s="5"/>
      <c r="BO295" s="77"/>
      <c r="BP295" s="5"/>
      <c r="BQ295" s="77"/>
      <c r="BR295" s="77"/>
      <c r="BS295" s="77"/>
      <c r="BT295" s="77"/>
      <c r="BU295" s="77"/>
      <c r="BV295" s="77"/>
      <c r="BW295" s="77"/>
      <c r="BX295" s="77"/>
      <c r="CA295" s="77"/>
    </row>
    <row r="296" spans="2:79">
      <c r="B296" s="5">
        <f t="shared" si="194"/>
        <v>40098.107349536629</v>
      </c>
      <c r="C296">
        <f>LOOKUP(B296,Data!$A$6:$A$1806,Data!B$6:B$1806)</f>
        <v>60.012001037597656</v>
      </c>
      <c r="D296" s="8">
        <f>LOOKUP(B296,Data!$A$6:$A$1806,Data!C$6:C$1806)</f>
        <v>3790.80517578125</v>
      </c>
      <c r="H296" s="16">
        <f t="shared" si="192"/>
        <v>-9.600830078125</v>
      </c>
      <c r="I296" s="8">
        <f t="shared" si="190"/>
        <v>-10.874699907882174</v>
      </c>
      <c r="J296" s="8"/>
      <c r="K296" s="8"/>
      <c r="L296" s="8">
        <f t="shared" si="195"/>
        <v>0</v>
      </c>
      <c r="M296" s="8">
        <f t="shared" si="196"/>
        <v>3763.8670368239691</v>
      </c>
      <c r="N296" s="8">
        <f>AVERAGE(D$79:D296)</f>
        <v>3769.0202155156967</v>
      </c>
      <c r="O296" s="8">
        <f>AVERAGE(M$79:M296)</f>
        <v>3772.8678912247537</v>
      </c>
      <c r="P296" s="8">
        <f t="shared" si="200"/>
        <v>3779.3438814103097</v>
      </c>
      <c r="Q296" s="8">
        <f>AVERAGE(P$79:P296)</f>
        <v>3739.5932229691939</v>
      </c>
      <c r="R296">
        <f t="shared" si="198"/>
        <v>633</v>
      </c>
      <c r="S296" s="9"/>
      <c r="T296" s="8"/>
      <c r="U296" s="9"/>
      <c r="Y296">
        <v>0</v>
      </c>
      <c r="Z296">
        <f t="shared" si="191"/>
        <v>633</v>
      </c>
      <c r="AA296">
        <f t="shared" si="197"/>
        <v>-2127.8085785728026</v>
      </c>
      <c r="AO296" s="5">
        <f t="shared" si="199"/>
        <v>40098.107349536629</v>
      </c>
      <c r="AP296" s="51">
        <f>LOOKUP($AO296,Data!$A$6:$A$1806,Data!$B$6:$B$1806)</f>
        <v>60.012001037597656</v>
      </c>
      <c r="AQ296" s="9">
        <f>LOOKUP($AO296,Data!$A$6:$A$1806,Data!$C$6:$C$1806)</f>
        <v>3790.80517578125</v>
      </c>
      <c r="AR296" s="9">
        <f>LOOKUP($AO296,Data!$A$6:$A$1806,Data!$D$6:$D$1806)</f>
        <v>335</v>
      </c>
      <c r="AS296" s="9">
        <f>IF($AS$1="+",LOOKUP($AO296,Data!$A$6:$A$1806,Data!$E$6:$E$1806)*-1,LOOKUP($AO296,Data!$A$6:$A$1806,Data!$E$6:$E$1806))</f>
        <v>-163.76658630371094</v>
      </c>
      <c r="AT296" s="9">
        <f>LOOKUP($AO296,Data!$A$6:$A$1806,Data!$F$6:$F$1806)</f>
        <v>0</v>
      </c>
      <c r="AU296" s="9">
        <f>LOOKUP($AO296,Data!$A$6:$A$1806,Data!$G$6:$G$1806)</f>
        <v>225.5</v>
      </c>
      <c r="AV296" s="9">
        <f>LOOKUP($AO296,Data!$A$6:$A$1806,Data!$H$6:$H$1806)</f>
        <v>10</v>
      </c>
      <c r="AW296" s="9">
        <f>LOOKUP($AO296,Data!$A$6:$A$1806,Data!$I$6:$I$1806)</f>
        <v>0</v>
      </c>
      <c r="AX296" s="9">
        <f>LOOKUP($AO296,Data!$A$6:$A$1806,Data!$J$6:$J$1806)</f>
        <v>-103</v>
      </c>
      <c r="AY296" s="9">
        <f>LOOKUP($AO296,Data!$A$6:$A$1806,Data!$K$6:$K$1806)</f>
        <v>7648.83</v>
      </c>
      <c r="AZ296" s="16">
        <f t="shared" si="193"/>
        <v>-9.600830078125</v>
      </c>
      <c r="BB296" s="5"/>
      <c r="BO296" s="77"/>
      <c r="BP296" s="5"/>
      <c r="BQ296" s="77"/>
      <c r="BR296" s="77"/>
      <c r="BS296" s="77"/>
      <c r="BT296" s="77"/>
      <c r="BU296" s="77"/>
      <c r="BV296" s="77"/>
      <c r="BW296" s="77"/>
      <c r="BX296" s="77"/>
      <c r="CA296" s="77"/>
    </row>
    <row r="297" spans="2:79">
      <c r="B297" s="5">
        <f t="shared" si="194"/>
        <v>40098.107372684775</v>
      </c>
      <c r="C297">
        <f>LOOKUP(B297,Data!$A$6:$A$1806,Data!B$6:B$1806)</f>
        <v>60.009998321533203</v>
      </c>
      <c r="D297" s="8">
        <f>LOOKUP(B297,Data!$A$6:$A$1806,Data!C$6:C$1806)</f>
        <v>3790.4111328125</v>
      </c>
      <c r="H297" s="16">
        <f t="shared" si="192"/>
        <v>-7.9986572265625</v>
      </c>
      <c r="I297" s="8">
        <f t="shared" si="190"/>
        <v>-9.8680849694202877</v>
      </c>
      <c r="J297" s="8"/>
      <c r="K297" s="8"/>
      <c r="L297" s="8">
        <f t="shared" si="195"/>
        <v>0</v>
      </c>
      <c r="M297" s="8">
        <f t="shared" si="196"/>
        <v>3764.8736517624311</v>
      </c>
      <c r="N297" s="8">
        <f>AVERAGE(D$79:D297)</f>
        <v>3769.1178909371433</v>
      </c>
      <c r="O297" s="8">
        <f>AVERAGE(M$79:M297)</f>
        <v>3772.8313878482131</v>
      </c>
      <c r="P297" s="8">
        <f t="shared" si="200"/>
        <v>3779.3438814103097</v>
      </c>
      <c r="Q297" s="8">
        <f>AVERAGE(P$79:P297)</f>
        <v>3739.7755654391071</v>
      </c>
      <c r="R297">
        <f t="shared" si="198"/>
        <v>633</v>
      </c>
      <c r="S297" s="9"/>
      <c r="T297" s="8"/>
      <c r="U297" s="9"/>
      <c r="Y297">
        <v>0</v>
      </c>
      <c r="Z297">
        <f t="shared" si="191"/>
        <v>633</v>
      </c>
      <c r="AA297">
        <f t="shared" si="197"/>
        <v>-1993.5982699585511</v>
      </c>
      <c r="AO297" s="5">
        <f t="shared" si="199"/>
        <v>40098.107372684775</v>
      </c>
      <c r="AP297" s="51">
        <f>LOOKUP($AO297,Data!$A$6:$A$1806,Data!$B$6:$B$1806)</f>
        <v>60.009998321533203</v>
      </c>
      <c r="AQ297" s="9">
        <f>LOOKUP($AO297,Data!$A$6:$A$1806,Data!$C$6:$C$1806)</f>
        <v>3790.4111328125</v>
      </c>
      <c r="AR297" s="9">
        <f>LOOKUP($AO297,Data!$A$6:$A$1806,Data!$D$6:$D$1806)</f>
        <v>335</v>
      </c>
      <c r="AS297" s="9">
        <f>IF($AS$1="+",LOOKUP($AO297,Data!$A$6:$A$1806,Data!$E$6:$E$1806)*-1,LOOKUP($AO297,Data!$A$6:$A$1806,Data!$E$6:$E$1806))</f>
        <v>-163.76658630371094</v>
      </c>
      <c r="AT297" s="9">
        <f>LOOKUP($AO297,Data!$A$6:$A$1806,Data!$F$6:$F$1806)</f>
        <v>0</v>
      </c>
      <c r="AU297" s="9">
        <f>LOOKUP($AO297,Data!$A$6:$A$1806,Data!$G$6:$G$1806)</f>
        <v>226</v>
      </c>
      <c r="AV297" s="9">
        <f>LOOKUP($AO297,Data!$A$6:$A$1806,Data!$H$6:$H$1806)</f>
        <v>10</v>
      </c>
      <c r="AW297" s="9">
        <f>LOOKUP($AO297,Data!$A$6:$A$1806,Data!$I$6:$I$1806)</f>
        <v>0</v>
      </c>
      <c r="AX297" s="9">
        <f>LOOKUP($AO297,Data!$A$6:$A$1806,Data!$J$6:$J$1806)</f>
        <v>-103</v>
      </c>
      <c r="AY297" s="9">
        <f>LOOKUP($AO297,Data!$A$6:$A$1806,Data!$K$6:$K$1806)</f>
        <v>7649.16</v>
      </c>
      <c r="AZ297" s="16">
        <f t="shared" si="193"/>
        <v>-7.9986572265625</v>
      </c>
      <c r="BB297" s="5"/>
      <c r="BO297" s="77"/>
      <c r="BP297" s="5"/>
      <c r="BQ297" s="77"/>
      <c r="BR297" s="77"/>
      <c r="BS297" s="77"/>
      <c r="BT297" s="77"/>
      <c r="BU297" s="77"/>
      <c r="BV297" s="77"/>
      <c r="BW297" s="77"/>
      <c r="BX297" s="77"/>
      <c r="CA297" s="77"/>
    </row>
    <row r="298" spans="2:79">
      <c r="B298" s="5">
        <f t="shared" si="194"/>
        <v>40098.107395832922</v>
      </c>
      <c r="C298">
        <f>LOOKUP(B298,Data!$A$6:$A$1806,Data!B$6:B$1806)</f>
        <v>60.009998321533203</v>
      </c>
      <c r="D298" s="8">
        <f>LOOKUP(B298,Data!$A$6:$A$1806,Data!C$6:C$1806)</f>
        <v>3790.4111328125</v>
      </c>
      <c r="H298" s="16">
        <f t="shared" si="192"/>
        <v>-7.9986572265625</v>
      </c>
      <c r="I298" s="8">
        <f t="shared" si="190"/>
        <v>-9.213785259420062</v>
      </c>
      <c r="J298" s="8"/>
      <c r="K298" s="8"/>
      <c r="L298" s="8">
        <f t="shared" si="195"/>
        <v>0</v>
      </c>
      <c r="M298" s="8">
        <f t="shared" si="196"/>
        <v>3765.5279514724311</v>
      </c>
      <c r="N298" s="8">
        <f>AVERAGE(D$79:D298)</f>
        <v>3769.214678400213</v>
      </c>
      <c r="O298" s="8">
        <f>AVERAGE(M$79:M298)</f>
        <v>3772.7981904101416</v>
      </c>
      <c r="P298" s="8">
        <f t="shared" si="200"/>
        <v>3779.3438814103097</v>
      </c>
      <c r="Q298" s="8">
        <f>AVERAGE(P$79:P298)</f>
        <v>3739.9562426809848</v>
      </c>
      <c r="R298">
        <f t="shared" si="198"/>
        <v>633</v>
      </c>
      <c r="S298" s="9"/>
      <c r="T298" s="8"/>
      <c r="U298" s="9"/>
      <c r="Y298">
        <v>0</v>
      </c>
      <c r="Z298">
        <f t="shared" si="191"/>
        <v>633</v>
      </c>
      <c r="AA298">
        <f t="shared" si="197"/>
        <v>-1993.5982699585511</v>
      </c>
      <c r="AO298" s="5">
        <f t="shared" si="199"/>
        <v>40098.107395832922</v>
      </c>
      <c r="AP298" s="51">
        <f>LOOKUP($AO298,Data!$A$6:$A$1806,Data!$B$6:$B$1806)</f>
        <v>60.009998321533203</v>
      </c>
      <c r="AQ298" s="9">
        <f>LOOKUP($AO298,Data!$A$6:$A$1806,Data!$C$6:$C$1806)</f>
        <v>3790.4111328125</v>
      </c>
      <c r="AR298" s="9">
        <f>LOOKUP($AO298,Data!$A$6:$A$1806,Data!$D$6:$D$1806)</f>
        <v>335</v>
      </c>
      <c r="AS298" s="9">
        <f>IF($AS$1="+",LOOKUP($AO298,Data!$A$6:$A$1806,Data!$E$6:$E$1806)*-1,LOOKUP($AO298,Data!$A$6:$A$1806,Data!$E$6:$E$1806))</f>
        <v>-163.76658630371094</v>
      </c>
      <c r="AT298" s="9">
        <f>LOOKUP($AO298,Data!$A$6:$A$1806,Data!$F$6:$F$1806)</f>
        <v>0</v>
      </c>
      <c r="AU298" s="9">
        <f>LOOKUP($AO298,Data!$A$6:$A$1806,Data!$G$6:$G$1806)</f>
        <v>226</v>
      </c>
      <c r="AV298" s="9">
        <f>LOOKUP($AO298,Data!$A$6:$A$1806,Data!$H$6:$H$1806)</f>
        <v>10</v>
      </c>
      <c r="AW298" s="9">
        <f>LOOKUP($AO298,Data!$A$6:$A$1806,Data!$I$6:$I$1806)</f>
        <v>0</v>
      </c>
      <c r="AX298" s="9">
        <f>LOOKUP($AO298,Data!$A$6:$A$1806,Data!$J$6:$J$1806)</f>
        <v>-103</v>
      </c>
      <c r="AY298" s="9">
        <f>LOOKUP($AO298,Data!$A$6:$A$1806,Data!$K$6:$K$1806)</f>
        <v>7649.16</v>
      </c>
      <c r="AZ298" s="16">
        <f t="shared" si="193"/>
        <v>-7.9986572265625</v>
      </c>
      <c r="BB298" s="5"/>
      <c r="BO298" s="77"/>
      <c r="BP298" s="5"/>
      <c r="BQ298" s="77"/>
      <c r="BR298" s="77"/>
      <c r="BS298" s="77"/>
      <c r="BT298" s="77"/>
      <c r="BU298" s="77"/>
      <c r="BV298" s="77"/>
      <c r="BW298" s="77"/>
      <c r="BX298" s="77"/>
      <c r="CA298" s="77"/>
    </row>
    <row r="299" spans="2:79">
      <c r="B299" s="5">
        <f t="shared" si="194"/>
        <v>40098.107418981068</v>
      </c>
      <c r="C299">
        <f>LOOKUP(B299,Data!$A$6:$A$1806,Data!B$6:B$1806)</f>
        <v>60.006999969482422</v>
      </c>
      <c r="D299" s="8">
        <f>LOOKUP(B299,Data!$A$6:$A$1806,Data!C$6:C$1806)</f>
        <v>3791.539794921875</v>
      </c>
      <c r="H299" s="16">
        <f t="shared" si="192"/>
        <v>-5.5999755859375</v>
      </c>
      <c r="I299" s="8">
        <f t="shared" ref="I299:I362" si="201">L$13*H299+(1-L$13)*I298</f>
        <v>-7.9489518737011657</v>
      </c>
      <c r="J299" s="8"/>
      <c r="K299" s="8"/>
      <c r="L299" s="8">
        <f t="shared" si="195"/>
        <v>0</v>
      </c>
      <c r="M299" s="8">
        <f t="shared" si="196"/>
        <v>3766.7927848581498</v>
      </c>
      <c r="N299" s="8">
        <f>AVERAGE(D$79:D299)</f>
        <v>3769.3156970270079</v>
      </c>
      <c r="O299" s="8">
        <f>AVERAGE(M$79:M299)</f>
        <v>3772.7710166293632</v>
      </c>
      <c r="P299" s="8">
        <f t="shared" si="200"/>
        <v>3779.3438814103097</v>
      </c>
      <c r="Q299" s="8">
        <f>AVERAGE(P$79:P299)</f>
        <v>3740.1352774024817</v>
      </c>
      <c r="R299">
        <f t="shared" si="198"/>
        <v>633</v>
      </c>
      <c r="S299" s="9"/>
      <c r="T299" s="8"/>
      <c r="U299" s="9"/>
      <c r="Y299">
        <v>0</v>
      </c>
      <c r="Z299">
        <f t="shared" ref="Z299:Z362" si="202">SUM(R299:Y299)</f>
        <v>633</v>
      </c>
      <c r="AA299">
        <f t="shared" si="197"/>
        <v>-1821.5835336736375</v>
      </c>
      <c r="AO299" s="5">
        <f t="shared" si="199"/>
        <v>40098.107418981068</v>
      </c>
      <c r="AP299" s="51">
        <f>LOOKUP($AO299,Data!$A$6:$A$1806,Data!$B$6:$B$1806)</f>
        <v>60.006999969482422</v>
      </c>
      <c r="AQ299" s="9">
        <f>LOOKUP($AO299,Data!$A$6:$A$1806,Data!$C$6:$C$1806)</f>
        <v>3791.539794921875</v>
      </c>
      <c r="AR299" s="9">
        <f>LOOKUP($AO299,Data!$A$6:$A$1806,Data!$D$6:$D$1806)</f>
        <v>335</v>
      </c>
      <c r="AS299" s="9">
        <f>IF($AS$1="+",LOOKUP($AO299,Data!$A$6:$A$1806,Data!$E$6:$E$1806)*-1,LOOKUP($AO299,Data!$A$6:$A$1806,Data!$E$6:$E$1806))</f>
        <v>-165.1016845703125</v>
      </c>
      <c r="AT299" s="9">
        <f>LOOKUP($AO299,Data!$A$6:$A$1806,Data!$F$6:$F$1806)</f>
        <v>0</v>
      </c>
      <c r="AU299" s="9">
        <f>LOOKUP($AO299,Data!$A$6:$A$1806,Data!$G$6:$G$1806)</f>
        <v>226.5</v>
      </c>
      <c r="AV299" s="9">
        <f>LOOKUP($AO299,Data!$A$6:$A$1806,Data!$H$6:$H$1806)</f>
        <v>10</v>
      </c>
      <c r="AW299" s="9">
        <f>LOOKUP($AO299,Data!$A$6:$A$1806,Data!$I$6:$I$1806)</f>
        <v>0</v>
      </c>
      <c r="AX299" s="9">
        <f>LOOKUP($AO299,Data!$A$6:$A$1806,Data!$J$6:$J$1806)</f>
        <v>-103</v>
      </c>
      <c r="AY299" s="9">
        <f>LOOKUP($AO299,Data!$A$6:$A$1806,Data!$K$6:$K$1806)</f>
        <v>7649.49</v>
      </c>
      <c r="AZ299" s="16">
        <f t="shared" si="193"/>
        <v>-5.5999755859375</v>
      </c>
      <c r="BB299" s="5"/>
      <c r="BO299" s="77"/>
      <c r="BP299" s="5"/>
      <c r="BQ299" s="77"/>
      <c r="BR299" s="77"/>
      <c r="BS299" s="77"/>
      <c r="BT299" s="77"/>
      <c r="BU299" s="77"/>
      <c r="BV299" s="77"/>
      <c r="BW299" s="77"/>
      <c r="BX299" s="77"/>
      <c r="CA299" s="77"/>
    </row>
    <row r="300" spans="2:79">
      <c r="B300" s="5">
        <f t="shared" si="194"/>
        <v>40098.107442129214</v>
      </c>
      <c r="C300">
        <f>LOOKUP(B300,Data!$A$6:$A$1806,Data!B$6:B$1806)</f>
        <v>60.008998870849609</v>
      </c>
      <c r="D300" s="8">
        <f>LOOKUP(B300,Data!$A$6:$A$1806,Data!C$6:C$1806)</f>
        <v>3792.9453125</v>
      </c>
      <c r="H300" s="16">
        <f t="shared" ref="H300:H363" si="203">(IF((C300-L$2)&gt;0,((C300-L$2-L$5)/((L$4*L$2)-L$5)*L$3*-1),((C300-L$2+L$5)/((L$4*L$2)-L$5)*L$3*-1)))</f>
        <v>-7.1990966796875</v>
      </c>
      <c r="I300" s="8">
        <f t="shared" si="201"/>
        <v>-7.6865025557963831</v>
      </c>
      <c r="J300" s="8"/>
      <c r="K300" s="8"/>
      <c r="L300" s="8">
        <f t="shared" si="195"/>
        <v>0</v>
      </c>
      <c r="M300" s="8">
        <f t="shared" si="196"/>
        <v>3767.0552341760545</v>
      </c>
      <c r="N300" s="8">
        <f>AVERAGE(D$79:D300)</f>
        <v>3769.4221367363457</v>
      </c>
      <c r="O300" s="8">
        <f>AVERAGE(M$79:M300)</f>
        <v>3772.7452698615557</v>
      </c>
      <c r="P300" s="8">
        <f t="shared" si="200"/>
        <v>3779.3438814103097</v>
      </c>
      <c r="Q300" s="8">
        <f>AVERAGE(P$79:P300)</f>
        <v>3740.3126919002548</v>
      </c>
      <c r="R300">
        <f t="shared" si="198"/>
        <v>633</v>
      </c>
      <c r="S300" s="9"/>
      <c r="T300" s="8"/>
      <c r="U300" s="9"/>
      <c r="Y300">
        <v>0</v>
      </c>
      <c r="Z300">
        <f t="shared" si="202"/>
        <v>633</v>
      </c>
      <c r="AA300">
        <f t="shared" si="197"/>
        <v>-1932.7604915264108</v>
      </c>
      <c r="AO300" s="5">
        <f t="shared" si="199"/>
        <v>40098.107442129214</v>
      </c>
      <c r="AP300" s="51">
        <f>LOOKUP($AO300,Data!$A$6:$A$1806,Data!$B$6:$B$1806)</f>
        <v>60.008998870849609</v>
      </c>
      <c r="AQ300" s="9">
        <f>LOOKUP($AO300,Data!$A$6:$A$1806,Data!$C$6:$C$1806)</f>
        <v>3792.9453125</v>
      </c>
      <c r="AR300" s="9">
        <f>LOOKUP($AO300,Data!$A$6:$A$1806,Data!$D$6:$D$1806)</f>
        <v>335</v>
      </c>
      <c r="AS300" s="9">
        <f>IF($AS$1="+",LOOKUP($AO300,Data!$A$6:$A$1806,Data!$E$6:$E$1806)*-1,LOOKUP($AO300,Data!$A$6:$A$1806,Data!$E$6:$E$1806))</f>
        <v>-165.1016845703125</v>
      </c>
      <c r="AT300" s="9">
        <f>LOOKUP($AO300,Data!$A$6:$A$1806,Data!$F$6:$F$1806)</f>
        <v>0</v>
      </c>
      <c r="AU300" s="9">
        <f>LOOKUP($AO300,Data!$A$6:$A$1806,Data!$G$6:$G$1806)</f>
        <v>227</v>
      </c>
      <c r="AV300" s="9">
        <f>LOOKUP($AO300,Data!$A$6:$A$1806,Data!$H$6:$H$1806)</f>
        <v>10</v>
      </c>
      <c r="AW300" s="9">
        <f>LOOKUP($AO300,Data!$A$6:$A$1806,Data!$I$6:$I$1806)</f>
        <v>0</v>
      </c>
      <c r="AX300" s="9">
        <f>LOOKUP($AO300,Data!$A$6:$A$1806,Data!$J$6:$J$1806)</f>
        <v>-103</v>
      </c>
      <c r="AY300" s="9">
        <f>LOOKUP($AO300,Data!$A$6:$A$1806,Data!$K$6:$K$1806)</f>
        <v>7649.82</v>
      </c>
      <c r="AZ300" s="16">
        <f t="shared" ref="AZ300:AZ363" si="204">(IF((AP300-$L$2)&gt;0,((AP300-$L$2-$L$5)/(($L$4*$L$2)-$L$5)*$L$3*-1),((AP300-$L$2+$L$5)/(($L$4*$L$2)-$L$5)*$L$3*-1)))</f>
        <v>-7.1990966796875</v>
      </c>
      <c r="BB300" s="5"/>
      <c r="BO300" s="77"/>
      <c r="BP300" s="5"/>
      <c r="BQ300" s="77"/>
      <c r="BR300" s="77"/>
      <c r="BS300" s="77"/>
      <c r="BT300" s="77"/>
      <c r="BU300" s="77"/>
      <c r="BV300" s="77"/>
      <c r="BW300" s="77"/>
      <c r="BX300" s="77"/>
      <c r="CA300" s="77"/>
    </row>
    <row r="301" spans="2:79">
      <c r="B301" s="5">
        <f t="shared" si="194"/>
        <v>40098.10746527736</v>
      </c>
      <c r="C301">
        <f>LOOKUP(B301,Data!$A$6:$A$1806,Data!B$6:B$1806)</f>
        <v>60.008998870849609</v>
      </c>
      <c r="D301" s="8">
        <f>LOOKUP(B301,Data!$A$6:$A$1806,Data!C$6:C$1806)</f>
        <v>3792.9453125</v>
      </c>
      <c r="H301" s="16">
        <f t="shared" si="203"/>
        <v>-7.1990966796875</v>
      </c>
      <c r="I301" s="8">
        <f t="shared" si="201"/>
        <v>-7.5159104991582746</v>
      </c>
      <c r="J301" s="8"/>
      <c r="K301" s="8"/>
      <c r="L301" s="8">
        <f t="shared" si="195"/>
        <v>0</v>
      </c>
      <c r="M301" s="8">
        <f t="shared" si="196"/>
        <v>3767.2258262326927</v>
      </c>
      <c r="N301" s="8">
        <f>AVERAGE(D$79:D301)</f>
        <v>3769.5276218294562</v>
      </c>
      <c r="O301" s="8">
        <f>AVERAGE(M$79:M301)</f>
        <v>3772.7205189932652</v>
      </c>
      <c r="P301" s="8">
        <f t="shared" si="200"/>
        <v>3779.3438814103097</v>
      </c>
      <c r="Q301" s="8">
        <f>AVERAGE(P$79:P301)</f>
        <v>3740.4885080692193</v>
      </c>
      <c r="R301">
        <f t="shared" si="198"/>
        <v>633</v>
      </c>
      <c r="S301" s="9"/>
      <c r="T301" s="8"/>
      <c r="U301" s="9"/>
      <c r="Y301">
        <v>0</v>
      </c>
      <c r="Z301">
        <f t="shared" si="202"/>
        <v>633</v>
      </c>
      <c r="AA301">
        <f t="shared" si="197"/>
        <v>-1932.7604915264108</v>
      </c>
      <c r="AO301" s="5">
        <f t="shared" si="199"/>
        <v>40098.10746527736</v>
      </c>
      <c r="AP301" s="51">
        <f>LOOKUP($AO301,Data!$A$6:$A$1806,Data!$B$6:$B$1806)</f>
        <v>60.008998870849609</v>
      </c>
      <c r="AQ301" s="9">
        <f>LOOKUP($AO301,Data!$A$6:$A$1806,Data!$C$6:$C$1806)</f>
        <v>3792.9453125</v>
      </c>
      <c r="AR301" s="9">
        <f>LOOKUP($AO301,Data!$A$6:$A$1806,Data!$D$6:$D$1806)</f>
        <v>335</v>
      </c>
      <c r="AS301" s="9">
        <f>IF($AS$1="+",LOOKUP($AO301,Data!$A$6:$A$1806,Data!$E$6:$E$1806)*-1,LOOKUP($AO301,Data!$A$6:$A$1806,Data!$E$6:$E$1806))</f>
        <v>-165.1016845703125</v>
      </c>
      <c r="AT301" s="9">
        <f>LOOKUP($AO301,Data!$A$6:$A$1806,Data!$F$6:$F$1806)</f>
        <v>0</v>
      </c>
      <c r="AU301" s="9">
        <f>LOOKUP($AO301,Data!$A$6:$A$1806,Data!$G$6:$G$1806)</f>
        <v>227</v>
      </c>
      <c r="AV301" s="9">
        <f>LOOKUP($AO301,Data!$A$6:$A$1806,Data!$H$6:$H$1806)</f>
        <v>10</v>
      </c>
      <c r="AW301" s="9">
        <f>LOOKUP($AO301,Data!$A$6:$A$1806,Data!$I$6:$I$1806)</f>
        <v>0</v>
      </c>
      <c r="AX301" s="9">
        <f>LOOKUP($AO301,Data!$A$6:$A$1806,Data!$J$6:$J$1806)</f>
        <v>-103</v>
      </c>
      <c r="AY301" s="9">
        <f>LOOKUP($AO301,Data!$A$6:$A$1806,Data!$K$6:$K$1806)</f>
        <v>7649.82</v>
      </c>
      <c r="AZ301" s="16">
        <f t="shared" si="204"/>
        <v>-7.1990966796875</v>
      </c>
      <c r="BB301" s="5"/>
      <c r="BO301" s="77"/>
      <c r="BP301" s="5"/>
      <c r="BQ301" s="77"/>
      <c r="BR301" s="77"/>
      <c r="BS301" s="77"/>
      <c r="BT301" s="77"/>
      <c r="BU301" s="77"/>
      <c r="BV301" s="77"/>
      <c r="BW301" s="77"/>
      <c r="BX301" s="77"/>
      <c r="CA301" s="77"/>
    </row>
    <row r="302" spans="2:79">
      <c r="B302" s="5">
        <f t="shared" ref="B302:B365" si="205">B301+TIME(0,0,$B$1)</f>
        <v>40098.107488425507</v>
      </c>
      <c r="C302">
        <f>LOOKUP(B302,Data!$A$6:$A$1806,Data!B$6:B$1806)</f>
        <v>60.008998870849609</v>
      </c>
      <c r="D302" s="8">
        <f>LOOKUP(B302,Data!$A$6:$A$1806,Data!C$6:C$1806)</f>
        <v>3791.443115234375</v>
      </c>
      <c r="H302" s="16">
        <f t="shared" si="203"/>
        <v>-7.1990966796875</v>
      </c>
      <c r="I302" s="8">
        <f t="shared" si="201"/>
        <v>-7.4050256623435038</v>
      </c>
      <c r="J302" s="8"/>
      <c r="K302" s="8"/>
      <c r="L302" s="8">
        <f t="shared" si="195"/>
        <v>0</v>
      </c>
      <c r="M302" s="8">
        <f t="shared" si="196"/>
        <v>3767.3367110695076</v>
      </c>
      <c r="N302" s="8">
        <f>AVERAGE(D$79:D302)</f>
        <v>3769.6254588535853</v>
      </c>
      <c r="O302" s="8">
        <f>AVERAGE(M$79:M302)</f>
        <v>3772.696484136462</v>
      </c>
      <c r="P302" s="8">
        <f t="shared" si="200"/>
        <v>3779.3438814103097</v>
      </c>
      <c r="Q302" s="8">
        <f>AVERAGE(P$79:P302)</f>
        <v>3740.6627474115558</v>
      </c>
      <c r="R302">
        <f t="shared" si="198"/>
        <v>633</v>
      </c>
      <c r="S302" s="9"/>
      <c r="T302" s="8"/>
      <c r="U302" s="9"/>
      <c r="Y302">
        <v>0</v>
      </c>
      <c r="Z302">
        <f t="shared" si="202"/>
        <v>633</v>
      </c>
      <c r="AA302">
        <f t="shared" si="197"/>
        <v>-1932.7604915264108</v>
      </c>
      <c r="AO302" s="5">
        <f t="shared" si="199"/>
        <v>40098.107488425507</v>
      </c>
      <c r="AP302" s="51">
        <f>LOOKUP($AO302,Data!$A$6:$A$1806,Data!$B$6:$B$1806)</f>
        <v>60.008998870849609</v>
      </c>
      <c r="AQ302" s="9">
        <f>LOOKUP($AO302,Data!$A$6:$A$1806,Data!$C$6:$C$1806)</f>
        <v>3791.443115234375</v>
      </c>
      <c r="AR302" s="9">
        <f>LOOKUP($AO302,Data!$A$6:$A$1806,Data!$D$6:$D$1806)</f>
        <v>335</v>
      </c>
      <c r="AS302" s="9">
        <f>IF($AS$1="+",LOOKUP($AO302,Data!$A$6:$A$1806,Data!$E$6:$E$1806)*-1,LOOKUP($AO302,Data!$A$6:$A$1806,Data!$E$6:$E$1806))</f>
        <v>-165.1016845703125</v>
      </c>
      <c r="AT302" s="9">
        <f>LOOKUP($AO302,Data!$A$6:$A$1806,Data!$F$6:$F$1806)</f>
        <v>0</v>
      </c>
      <c r="AU302" s="9">
        <f>LOOKUP($AO302,Data!$A$6:$A$1806,Data!$G$6:$G$1806)</f>
        <v>227.5</v>
      </c>
      <c r="AV302" s="9">
        <f>LOOKUP($AO302,Data!$A$6:$A$1806,Data!$H$6:$H$1806)</f>
        <v>10</v>
      </c>
      <c r="AW302" s="9">
        <f>LOOKUP($AO302,Data!$A$6:$A$1806,Data!$I$6:$I$1806)</f>
        <v>0</v>
      </c>
      <c r="AX302" s="9">
        <f>LOOKUP($AO302,Data!$A$6:$A$1806,Data!$J$6:$J$1806)</f>
        <v>-103</v>
      </c>
      <c r="AY302" s="9">
        <f>LOOKUP($AO302,Data!$A$6:$A$1806,Data!$K$6:$K$1806)</f>
        <v>7650.15</v>
      </c>
      <c r="AZ302" s="16">
        <f t="shared" si="204"/>
        <v>-7.1990966796875</v>
      </c>
      <c r="BB302" s="5"/>
      <c r="BO302" s="77"/>
      <c r="BP302" s="5"/>
      <c r="BQ302" s="77"/>
      <c r="BR302" s="77"/>
      <c r="BS302" s="77"/>
      <c r="BT302" s="77"/>
      <c r="BU302" s="77"/>
      <c r="BV302" s="77"/>
      <c r="BW302" s="77"/>
      <c r="BX302" s="77"/>
      <c r="CA302" s="77"/>
    </row>
    <row r="303" spans="2:79">
      <c r="B303" s="5">
        <f t="shared" si="205"/>
        <v>40098.107511573653</v>
      </c>
      <c r="C303">
        <f>LOOKUP(B303,Data!$A$6:$A$1806,Data!B$6:B$1806)</f>
        <v>60.002998352050781</v>
      </c>
      <c r="D303" s="8">
        <f>LOOKUP(B303,Data!$A$6:$A$1806,Data!C$6:C$1806)</f>
        <v>3791.426025390625</v>
      </c>
      <c r="H303" s="16">
        <f t="shared" si="203"/>
        <v>-2.398681640625</v>
      </c>
      <c r="I303" s="8">
        <f t="shared" si="201"/>
        <v>-5.6528052547420273</v>
      </c>
      <c r="J303" s="8"/>
      <c r="K303" s="8"/>
      <c r="L303" s="8">
        <f t="shared" si="195"/>
        <v>0</v>
      </c>
      <c r="M303" s="8">
        <f t="shared" si="196"/>
        <v>3769.0889314771089</v>
      </c>
      <c r="N303" s="8">
        <f>AVERAGE(D$79:D303)</f>
        <v>3769.7223502604165</v>
      </c>
      <c r="O303" s="8">
        <f>AVERAGE(M$79:M303)</f>
        <v>3772.6804505690875</v>
      </c>
      <c r="P303" s="8">
        <f t="shared" si="200"/>
        <v>3779.3438814103097</v>
      </c>
      <c r="Q303" s="8">
        <f>AVERAGE(P$79:P303)</f>
        <v>3740.8354310454788</v>
      </c>
      <c r="R303">
        <f t="shared" si="198"/>
        <v>633</v>
      </c>
      <c r="S303" s="9"/>
      <c r="T303" s="8"/>
      <c r="U303" s="9"/>
      <c r="Y303">
        <v>0</v>
      </c>
      <c r="Z303">
        <f t="shared" si="202"/>
        <v>633</v>
      </c>
      <c r="AA303">
        <f t="shared" si="197"/>
        <v>-1633.480848550475</v>
      </c>
      <c r="AO303" s="5">
        <f t="shared" si="199"/>
        <v>40098.107511573653</v>
      </c>
      <c r="AP303" s="51">
        <f>LOOKUP($AO303,Data!$A$6:$A$1806,Data!$B$6:$B$1806)</f>
        <v>60.002998352050781</v>
      </c>
      <c r="AQ303" s="9">
        <f>LOOKUP($AO303,Data!$A$6:$A$1806,Data!$C$6:$C$1806)</f>
        <v>3791.426025390625</v>
      </c>
      <c r="AR303" s="9">
        <f>LOOKUP($AO303,Data!$A$6:$A$1806,Data!$D$6:$D$1806)</f>
        <v>335</v>
      </c>
      <c r="AS303" s="9">
        <f>IF($AS$1="+",LOOKUP($AO303,Data!$A$6:$A$1806,Data!$E$6:$E$1806)*-1,LOOKUP($AO303,Data!$A$6:$A$1806,Data!$E$6:$E$1806))</f>
        <v>-165.1016845703125</v>
      </c>
      <c r="AT303" s="9">
        <f>LOOKUP($AO303,Data!$A$6:$A$1806,Data!$F$6:$F$1806)</f>
        <v>0</v>
      </c>
      <c r="AU303" s="9">
        <f>LOOKUP($AO303,Data!$A$6:$A$1806,Data!$G$6:$G$1806)</f>
        <v>228</v>
      </c>
      <c r="AV303" s="9">
        <f>LOOKUP($AO303,Data!$A$6:$A$1806,Data!$H$6:$H$1806)</f>
        <v>10</v>
      </c>
      <c r="AW303" s="9">
        <f>LOOKUP($AO303,Data!$A$6:$A$1806,Data!$I$6:$I$1806)</f>
        <v>0</v>
      </c>
      <c r="AX303" s="9">
        <f>LOOKUP($AO303,Data!$A$6:$A$1806,Data!$J$6:$J$1806)</f>
        <v>-103</v>
      </c>
      <c r="AY303" s="9">
        <f>LOOKUP($AO303,Data!$A$6:$A$1806,Data!$K$6:$K$1806)</f>
        <v>7650.48</v>
      </c>
      <c r="AZ303" s="16">
        <f t="shared" si="204"/>
        <v>-2.398681640625</v>
      </c>
      <c r="BB303" s="5"/>
      <c r="BO303" s="77"/>
      <c r="BP303" s="5"/>
      <c r="BQ303" s="77"/>
      <c r="BR303" s="77"/>
      <c r="BS303" s="77"/>
      <c r="BT303" s="77"/>
      <c r="BU303" s="77"/>
      <c r="BV303" s="77"/>
      <c r="BW303" s="77"/>
      <c r="BX303" s="77"/>
      <c r="CA303" s="77"/>
    </row>
    <row r="304" spans="2:79">
      <c r="B304" s="5">
        <f t="shared" si="205"/>
        <v>40098.107534721799</v>
      </c>
      <c r="C304">
        <f>LOOKUP(B304,Data!$A$6:$A$1806,Data!B$6:B$1806)</f>
        <v>60.002998352050781</v>
      </c>
      <c r="D304" s="8">
        <f>LOOKUP(B304,Data!$A$6:$A$1806,Data!C$6:C$1806)</f>
        <v>3791.426025390625</v>
      </c>
      <c r="H304" s="16">
        <f t="shared" si="203"/>
        <v>-2.398681640625</v>
      </c>
      <c r="I304" s="8">
        <f t="shared" si="201"/>
        <v>-4.5138619898010681</v>
      </c>
      <c r="J304" s="8"/>
      <c r="K304" s="8"/>
      <c r="L304" s="8">
        <f t="shared" si="195"/>
        <v>0</v>
      </c>
      <c r="M304" s="8">
        <f t="shared" si="196"/>
        <v>3770.2278747420496</v>
      </c>
      <c r="N304" s="8">
        <f>AVERAGE(D$79:D304)</f>
        <v>3769.8183842211697</v>
      </c>
      <c r="O304" s="8">
        <f>AVERAGE(M$79:M304)</f>
        <v>3772.6695984636581</v>
      </c>
      <c r="P304" s="8">
        <f t="shared" si="200"/>
        <v>3779.3438814103097</v>
      </c>
      <c r="Q304" s="8">
        <f>AVERAGE(P$79:P304)</f>
        <v>3741.0065797137672</v>
      </c>
      <c r="R304">
        <f t="shared" si="198"/>
        <v>633</v>
      </c>
      <c r="S304" s="9"/>
      <c r="T304" s="8"/>
      <c r="U304" s="9"/>
      <c r="Y304">
        <v>0</v>
      </c>
      <c r="Z304">
        <f t="shared" si="202"/>
        <v>633</v>
      </c>
      <c r="AA304">
        <f t="shared" si="197"/>
        <v>-1633.480848550475</v>
      </c>
      <c r="AO304" s="5">
        <f t="shared" si="199"/>
        <v>40098.107534721799</v>
      </c>
      <c r="AP304" s="51">
        <f>LOOKUP($AO304,Data!$A$6:$A$1806,Data!$B$6:$B$1806)</f>
        <v>60.002998352050781</v>
      </c>
      <c r="AQ304" s="9">
        <f>LOOKUP($AO304,Data!$A$6:$A$1806,Data!$C$6:$C$1806)</f>
        <v>3791.426025390625</v>
      </c>
      <c r="AR304" s="9">
        <f>LOOKUP($AO304,Data!$A$6:$A$1806,Data!$D$6:$D$1806)</f>
        <v>335</v>
      </c>
      <c r="AS304" s="9">
        <f>IF($AS$1="+",LOOKUP($AO304,Data!$A$6:$A$1806,Data!$E$6:$E$1806)*-1,LOOKUP($AO304,Data!$A$6:$A$1806,Data!$E$6:$E$1806))</f>
        <v>-165.1016845703125</v>
      </c>
      <c r="AT304" s="9">
        <f>LOOKUP($AO304,Data!$A$6:$A$1806,Data!$F$6:$F$1806)</f>
        <v>0</v>
      </c>
      <c r="AU304" s="9">
        <f>LOOKUP($AO304,Data!$A$6:$A$1806,Data!$G$6:$G$1806)</f>
        <v>228</v>
      </c>
      <c r="AV304" s="9">
        <f>LOOKUP($AO304,Data!$A$6:$A$1806,Data!$H$6:$H$1806)</f>
        <v>10</v>
      </c>
      <c r="AW304" s="9">
        <f>LOOKUP($AO304,Data!$A$6:$A$1806,Data!$I$6:$I$1806)</f>
        <v>0</v>
      </c>
      <c r="AX304" s="9">
        <f>LOOKUP($AO304,Data!$A$6:$A$1806,Data!$J$6:$J$1806)</f>
        <v>-103</v>
      </c>
      <c r="AY304" s="9">
        <f>LOOKUP($AO304,Data!$A$6:$A$1806,Data!$K$6:$K$1806)</f>
        <v>7650.48</v>
      </c>
      <c r="AZ304" s="16">
        <f t="shared" si="204"/>
        <v>-2.398681640625</v>
      </c>
      <c r="BB304" s="5"/>
      <c r="BO304" s="77"/>
      <c r="BP304" s="5"/>
      <c r="BQ304" s="77"/>
      <c r="BR304" s="77"/>
      <c r="BS304" s="77"/>
      <c r="BT304" s="77"/>
      <c r="BU304" s="77"/>
      <c r="BV304" s="77"/>
      <c r="BW304" s="77"/>
      <c r="BX304" s="77"/>
      <c r="CA304" s="77"/>
    </row>
    <row r="305" spans="2:79">
      <c r="B305" s="5">
        <f t="shared" si="205"/>
        <v>40098.107557869946</v>
      </c>
      <c r="C305">
        <f>LOOKUP(B305,Data!$A$6:$A$1806,Data!B$6:B$1806)</f>
        <v>59.999000549316406</v>
      </c>
      <c r="D305" s="8">
        <f>LOOKUP(B305,Data!$A$6:$A$1806,Data!C$6:C$1806)</f>
        <v>3790.457275390625</v>
      </c>
      <c r="H305" s="16">
        <f t="shared" si="203"/>
        <v>0.799560546875</v>
      </c>
      <c r="I305" s="8">
        <f t="shared" si="201"/>
        <v>-2.6541641019644442</v>
      </c>
      <c r="J305" s="8"/>
      <c r="K305" s="8"/>
      <c r="L305" s="8">
        <f t="shared" si="195"/>
        <v>0</v>
      </c>
      <c r="M305" s="8">
        <f t="shared" si="196"/>
        <v>3772.0875726298864</v>
      </c>
      <c r="N305" s="8">
        <f>AVERAGE(D$79:D305)</f>
        <v>3769.9093044465858</v>
      </c>
      <c r="O305" s="8">
        <f>AVERAGE(M$79:M305)</f>
        <v>3772.6670344732011</v>
      </c>
      <c r="P305" s="8">
        <f t="shared" si="200"/>
        <v>3779.3438814103097</v>
      </c>
      <c r="Q305" s="8">
        <f>AVERAGE(P$79:P305)</f>
        <v>3741.1762137920705</v>
      </c>
      <c r="R305">
        <f t="shared" si="198"/>
        <v>633</v>
      </c>
      <c r="S305" s="9"/>
      <c r="T305" s="8"/>
      <c r="U305" s="9"/>
      <c r="Y305">
        <v>0</v>
      </c>
      <c r="Z305">
        <f t="shared" si="202"/>
        <v>633</v>
      </c>
      <c r="AA305">
        <f t="shared" si="197"/>
        <v>-1480.722366483737</v>
      </c>
      <c r="AO305" s="5">
        <f t="shared" si="199"/>
        <v>40098.107557869946</v>
      </c>
      <c r="AP305" s="51">
        <f>LOOKUP($AO305,Data!$A$6:$A$1806,Data!$B$6:$B$1806)</f>
        <v>59.999000549316406</v>
      </c>
      <c r="AQ305" s="9">
        <f>LOOKUP($AO305,Data!$A$6:$A$1806,Data!$C$6:$C$1806)</f>
        <v>3790.457275390625</v>
      </c>
      <c r="AR305" s="9">
        <f>LOOKUP($AO305,Data!$A$6:$A$1806,Data!$D$6:$D$1806)</f>
        <v>335</v>
      </c>
      <c r="AS305" s="9">
        <f>IF($AS$1="+",LOOKUP($AO305,Data!$A$6:$A$1806,Data!$E$6:$E$1806)*-1,LOOKUP($AO305,Data!$A$6:$A$1806,Data!$E$6:$E$1806))</f>
        <v>-165.1016845703125</v>
      </c>
      <c r="AT305" s="9">
        <f>LOOKUP($AO305,Data!$A$6:$A$1806,Data!$F$6:$F$1806)</f>
        <v>0</v>
      </c>
      <c r="AU305" s="9">
        <f>LOOKUP($AO305,Data!$A$6:$A$1806,Data!$G$6:$G$1806)</f>
        <v>228.5</v>
      </c>
      <c r="AV305" s="9">
        <f>LOOKUP($AO305,Data!$A$6:$A$1806,Data!$H$6:$H$1806)</f>
        <v>10</v>
      </c>
      <c r="AW305" s="9">
        <f>LOOKUP($AO305,Data!$A$6:$A$1806,Data!$I$6:$I$1806)</f>
        <v>0</v>
      </c>
      <c r="AX305" s="9">
        <f>LOOKUP($AO305,Data!$A$6:$A$1806,Data!$J$6:$J$1806)</f>
        <v>-103</v>
      </c>
      <c r="AY305" s="9">
        <f>LOOKUP($AO305,Data!$A$6:$A$1806,Data!$K$6:$K$1806)</f>
        <v>7650.81</v>
      </c>
      <c r="AZ305" s="16">
        <f t="shared" si="204"/>
        <v>0.799560546875</v>
      </c>
      <c r="BB305" s="5"/>
      <c r="BO305" s="77"/>
      <c r="BP305" s="5"/>
      <c r="BQ305" s="77"/>
      <c r="BR305" s="77"/>
      <c r="BS305" s="77"/>
      <c r="BT305" s="77"/>
      <c r="BU305" s="77"/>
      <c r="BV305" s="77"/>
      <c r="BW305" s="77"/>
      <c r="BX305" s="77"/>
      <c r="CA305" s="77"/>
    </row>
    <row r="306" spans="2:79">
      <c r="B306" s="5">
        <f t="shared" si="205"/>
        <v>40098.107581018092</v>
      </c>
      <c r="C306">
        <f>LOOKUP(B306,Data!$A$6:$A$1806,Data!B$6:B$1806)</f>
        <v>59.992000579833984</v>
      </c>
      <c r="D306" s="8">
        <f>LOOKUP(B306,Data!$A$6:$A$1806,Data!C$6:C$1806)</f>
        <v>3790.21630859375</v>
      </c>
      <c r="H306" s="16">
        <f t="shared" si="203"/>
        <v>6.3995361328125</v>
      </c>
      <c r="I306" s="8">
        <f t="shared" si="201"/>
        <v>0.51463098020748621</v>
      </c>
      <c r="J306" s="8"/>
      <c r="K306" s="8"/>
      <c r="L306" s="8">
        <f t="shared" si="195"/>
        <v>0</v>
      </c>
      <c r="M306" s="8">
        <f t="shared" si="196"/>
        <v>3775.2563677120584</v>
      </c>
      <c r="N306" s="8">
        <f>AVERAGE(D$79:D306)</f>
        <v>3769.998370254249</v>
      </c>
      <c r="O306" s="8">
        <f>AVERAGE(M$79:M306)</f>
        <v>3772.6783911979328</v>
      </c>
      <c r="P306" s="8">
        <f t="shared" si="200"/>
        <v>3779.3438814103097</v>
      </c>
      <c r="Q306" s="8">
        <f>AVERAGE(P$79:P306)</f>
        <v>3741.3443532969964</v>
      </c>
      <c r="R306">
        <f t="shared" si="198"/>
        <v>633</v>
      </c>
      <c r="S306" s="9"/>
      <c r="T306" s="8"/>
      <c r="U306" s="9"/>
      <c r="Y306">
        <v>0</v>
      </c>
      <c r="Z306">
        <f t="shared" si="202"/>
        <v>633</v>
      </c>
      <c r="AA306">
        <f t="shared" si="197"/>
        <v>-1272.3778093010774</v>
      </c>
      <c r="AO306" s="5">
        <f t="shared" si="199"/>
        <v>40098.107581018092</v>
      </c>
      <c r="AP306" s="51">
        <f>LOOKUP($AO306,Data!$A$6:$A$1806,Data!$B$6:$B$1806)</f>
        <v>59.992000579833984</v>
      </c>
      <c r="AQ306" s="9">
        <f>LOOKUP($AO306,Data!$A$6:$A$1806,Data!$C$6:$C$1806)</f>
        <v>3790.21630859375</v>
      </c>
      <c r="AR306" s="9">
        <f>LOOKUP($AO306,Data!$A$6:$A$1806,Data!$D$6:$D$1806)</f>
        <v>335</v>
      </c>
      <c r="AS306" s="9">
        <f>IF($AS$1="+",LOOKUP($AO306,Data!$A$6:$A$1806,Data!$E$6:$E$1806)*-1,LOOKUP($AO306,Data!$A$6:$A$1806,Data!$E$6:$E$1806))</f>
        <v>-165.47639465332031</v>
      </c>
      <c r="AT306" s="9">
        <f>LOOKUP($AO306,Data!$A$6:$A$1806,Data!$F$6:$F$1806)</f>
        <v>0</v>
      </c>
      <c r="AU306" s="9">
        <f>LOOKUP($AO306,Data!$A$6:$A$1806,Data!$G$6:$G$1806)</f>
        <v>229</v>
      </c>
      <c r="AV306" s="9">
        <f>LOOKUP($AO306,Data!$A$6:$A$1806,Data!$H$6:$H$1806)</f>
        <v>10</v>
      </c>
      <c r="AW306" s="9">
        <f>LOOKUP($AO306,Data!$A$6:$A$1806,Data!$I$6:$I$1806)</f>
        <v>0</v>
      </c>
      <c r="AX306" s="9">
        <f>LOOKUP($AO306,Data!$A$6:$A$1806,Data!$J$6:$J$1806)</f>
        <v>-103</v>
      </c>
      <c r="AY306" s="9">
        <f>LOOKUP($AO306,Data!$A$6:$A$1806,Data!$K$6:$K$1806)</f>
        <v>7651.14</v>
      </c>
      <c r="AZ306" s="16">
        <f t="shared" si="204"/>
        <v>6.3995361328125</v>
      </c>
      <c r="BB306" s="5"/>
      <c r="BO306" s="77"/>
      <c r="BP306" s="5"/>
      <c r="BQ306" s="77"/>
      <c r="BR306" s="77"/>
      <c r="BS306" s="77"/>
      <c r="BT306" s="77"/>
      <c r="BU306" s="77"/>
      <c r="BV306" s="77"/>
      <c r="BW306" s="77"/>
      <c r="BX306" s="77"/>
      <c r="CA306" s="77"/>
    </row>
    <row r="307" spans="2:79">
      <c r="B307" s="5">
        <f t="shared" si="205"/>
        <v>40098.107604166238</v>
      </c>
      <c r="C307">
        <f>LOOKUP(B307,Data!$A$6:$A$1806,Data!B$6:B$1806)</f>
        <v>59.992000579833984</v>
      </c>
      <c r="D307" s="8">
        <f>LOOKUP(B307,Data!$A$6:$A$1806,Data!C$6:C$1806)</f>
        <v>3790.21630859375</v>
      </c>
      <c r="H307" s="16">
        <f t="shared" si="203"/>
        <v>6.3995361328125</v>
      </c>
      <c r="I307" s="8">
        <f t="shared" si="201"/>
        <v>2.574347783619241</v>
      </c>
      <c r="J307" s="8"/>
      <c r="K307" s="8"/>
      <c r="L307" s="8">
        <f t="shared" si="195"/>
        <v>0</v>
      </c>
      <c r="M307" s="8">
        <f t="shared" si="196"/>
        <v>3777.3160845154703</v>
      </c>
      <c r="N307" s="8">
        <f>AVERAGE(D$79:D307)</f>
        <v>3770.0866581945961</v>
      </c>
      <c r="O307" s="8">
        <f>AVERAGE(M$79:M307)</f>
        <v>3772.6986431338169</v>
      </c>
      <c r="P307" s="8">
        <f t="shared" si="200"/>
        <v>3779.3438814103097</v>
      </c>
      <c r="Q307" s="8">
        <f>AVERAGE(P$79:P307)</f>
        <v>3741.5110178939849</v>
      </c>
      <c r="R307">
        <f t="shared" si="198"/>
        <v>633</v>
      </c>
      <c r="S307" s="9"/>
      <c r="T307" s="8"/>
      <c r="U307" s="9"/>
      <c r="Y307">
        <v>0</v>
      </c>
      <c r="Z307">
        <f t="shared" si="202"/>
        <v>633</v>
      </c>
      <c r="AA307">
        <f t="shared" si="197"/>
        <v>-1272.3778093010774</v>
      </c>
      <c r="AO307" s="5">
        <f t="shared" si="199"/>
        <v>40098.107604166238</v>
      </c>
      <c r="AP307" s="51">
        <f>LOOKUP($AO307,Data!$A$6:$A$1806,Data!$B$6:$B$1806)</f>
        <v>59.992000579833984</v>
      </c>
      <c r="AQ307" s="9">
        <f>LOOKUP($AO307,Data!$A$6:$A$1806,Data!$C$6:$C$1806)</f>
        <v>3790.21630859375</v>
      </c>
      <c r="AR307" s="9">
        <f>LOOKUP($AO307,Data!$A$6:$A$1806,Data!$D$6:$D$1806)</f>
        <v>335</v>
      </c>
      <c r="AS307" s="9">
        <f>IF($AS$1="+",LOOKUP($AO307,Data!$A$6:$A$1806,Data!$E$6:$E$1806)*-1,LOOKUP($AO307,Data!$A$6:$A$1806,Data!$E$6:$E$1806))</f>
        <v>-165.47639465332031</v>
      </c>
      <c r="AT307" s="9">
        <f>LOOKUP($AO307,Data!$A$6:$A$1806,Data!$F$6:$F$1806)</f>
        <v>0</v>
      </c>
      <c r="AU307" s="9">
        <f>LOOKUP($AO307,Data!$A$6:$A$1806,Data!$G$6:$G$1806)</f>
        <v>229</v>
      </c>
      <c r="AV307" s="9">
        <f>LOOKUP($AO307,Data!$A$6:$A$1806,Data!$H$6:$H$1806)</f>
        <v>10</v>
      </c>
      <c r="AW307" s="9">
        <f>LOOKUP($AO307,Data!$A$6:$A$1806,Data!$I$6:$I$1806)</f>
        <v>0</v>
      </c>
      <c r="AX307" s="9">
        <f>LOOKUP($AO307,Data!$A$6:$A$1806,Data!$J$6:$J$1806)</f>
        <v>-103</v>
      </c>
      <c r="AY307" s="9">
        <f>LOOKUP($AO307,Data!$A$6:$A$1806,Data!$K$6:$K$1806)</f>
        <v>7651.14</v>
      </c>
      <c r="AZ307" s="16">
        <f t="shared" si="204"/>
        <v>6.3995361328125</v>
      </c>
      <c r="BB307" s="5"/>
      <c r="BO307" s="77"/>
      <c r="BP307" s="5"/>
      <c r="BQ307" s="77"/>
      <c r="BR307" s="77"/>
      <c r="BS307" s="77"/>
      <c r="BT307" s="77"/>
      <c r="BU307" s="77"/>
      <c r="BV307" s="77"/>
      <c r="BW307" s="77"/>
      <c r="BX307" s="77"/>
      <c r="CA307" s="77"/>
    </row>
    <row r="308" spans="2:79">
      <c r="B308" s="5">
        <f t="shared" si="205"/>
        <v>40098.107627314384</v>
      </c>
      <c r="C308">
        <f>LOOKUP(B308,Data!$A$6:$A$1806,Data!B$6:B$1806)</f>
        <v>59.991001129150391</v>
      </c>
      <c r="D308" s="8">
        <f>LOOKUP(B308,Data!$A$6:$A$1806,Data!C$6:C$1806)</f>
        <v>3788.45703125</v>
      </c>
      <c r="H308" s="16">
        <f t="shared" si="203"/>
        <v>7.1990966796875</v>
      </c>
      <c r="I308" s="8">
        <f t="shared" si="201"/>
        <v>4.1930098972431313</v>
      </c>
      <c r="J308" s="8"/>
      <c r="K308" s="8"/>
      <c r="L308" s="8">
        <f t="shared" si="195"/>
        <v>0</v>
      </c>
      <c r="M308" s="8">
        <f t="shared" si="196"/>
        <v>3778.9347466290942</v>
      </c>
      <c r="N308" s="8">
        <f>AVERAGE(D$79:D308)</f>
        <v>3770.1665293817937</v>
      </c>
      <c r="O308" s="8">
        <f>AVERAGE(M$79:M308)</f>
        <v>3772.7257566272747</v>
      </c>
      <c r="P308" s="8">
        <f t="shared" si="200"/>
        <v>3779.3438814103097</v>
      </c>
      <c r="Q308" s="8">
        <f>AVERAGE(P$79:P308)</f>
        <v>3741.6762269049732</v>
      </c>
      <c r="R308">
        <f t="shared" si="198"/>
        <v>633</v>
      </c>
      <c r="S308" s="9"/>
      <c r="T308" s="8"/>
      <c r="U308" s="9"/>
      <c r="Y308">
        <v>0</v>
      </c>
      <c r="Z308">
        <f t="shared" si="202"/>
        <v>633</v>
      </c>
      <c r="AA308">
        <f t="shared" si="197"/>
        <v>-1247.3195174202278</v>
      </c>
      <c r="AO308" s="5">
        <f t="shared" si="199"/>
        <v>40098.107627314384</v>
      </c>
      <c r="AP308" s="51">
        <f>LOOKUP($AO308,Data!$A$6:$A$1806,Data!$B$6:$B$1806)</f>
        <v>59.991001129150391</v>
      </c>
      <c r="AQ308" s="9">
        <f>LOOKUP($AO308,Data!$A$6:$A$1806,Data!$C$6:$C$1806)</f>
        <v>3788.45703125</v>
      </c>
      <c r="AR308" s="9">
        <f>LOOKUP($AO308,Data!$A$6:$A$1806,Data!$D$6:$D$1806)</f>
        <v>335</v>
      </c>
      <c r="AS308" s="9">
        <f>IF($AS$1="+",LOOKUP($AO308,Data!$A$6:$A$1806,Data!$E$6:$E$1806)*-1,LOOKUP($AO308,Data!$A$6:$A$1806,Data!$E$6:$E$1806))</f>
        <v>-165.47639465332031</v>
      </c>
      <c r="AT308" s="9">
        <f>LOOKUP($AO308,Data!$A$6:$A$1806,Data!$F$6:$F$1806)</f>
        <v>0</v>
      </c>
      <c r="AU308" s="9">
        <f>LOOKUP($AO308,Data!$A$6:$A$1806,Data!$G$6:$G$1806)</f>
        <v>229.5</v>
      </c>
      <c r="AV308" s="9">
        <f>LOOKUP($AO308,Data!$A$6:$A$1806,Data!$H$6:$H$1806)</f>
        <v>10</v>
      </c>
      <c r="AW308" s="9">
        <f>LOOKUP($AO308,Data!$A$6:$A$1806,Data!$I$6:$I$1806)</f>
        <v>0</v>
      </c>
      <c r="AX308" s="9">
        <f>LOOKUP($AO308,Data!$A$6:$A$1806,Data!$J$6:$J$1806)</f>
        <v>-103</v>
      </c>
      <c r="AY308" s="9">
        <f>LOOKUP($AO308,Data!$A$6:$A$1806,Data!$K$6:$K$1806)</f>
        <v>7651.47</v>
      </c>
      <c r="AZ308" s="16">
        <f t="shared" si="204"/>
        <v>7.1990966796875</v>
      </c>
      <c r="BB308" s="5"/>
      <c r="BO308" s="77"/>
      <c r="BP308" s="5"/>
      <c r="BQ308" s="77"/>
      <c r="BR308" s="77"/>
      <c r="BS308" s="77"/>
      <c r="BT308" s="77"/>
      <c r="BU308" s="77"/>
      <c r="BV308" s="77"/>
      <c r="BW308" s="77"/>
      <c r="BX308" s="77"/>
      <c r="CA308" s="77"/>
    </row>
    <row r="309" spans="2:79">
      <c r="B309" s="5">
        <f t="shared" si="205"/>
        <v>40098.107650462531</v>
      </c>
      <c r="C309">
        <f>LOOKUP(B309,Data!$A$6:$A$1806,Data!B$6:B$1806)</f>
        <v>59.992000579833984</v>
      </c>
      <c r="D309" s="8">
        <f>LOOKUP(B309,Data!$A$6:$A$1806,Data!C$6:C$1806)</f>
        <v>3788.10498046875</v>
      </c>
      <c r="H309" s="16">
        <f t="shared" si="203"/>
        <v>6.3995361328125</v>
      </c>
      <c r="I309" s="8">
        <f t="shared" si="201"/>
        <v>4.965294079692411</v>
      </c>
      <c r="J309" s="8"/>
      <c r="K309" s="8"/>
      <c r="L309" s="8">
        <f t="shared" si="195"/>
        <v>0</v>
      </c>
      <c r="M309" s="8">
        <f t="shared" si="196"/>
        <v>3779.7070308115435</v>
      </c>
      <c r="N309" s="8">
        <f>AVERAGE(D$79:D309)</f>
        <v>3770.2441850142045</v>
      </c>
      <c r="O309" s="8">
        <f>AVERAGE(M$79:M309)</f>
        <v>3772.7559785934404</v>
      </c>
      <c r="P309" s="8">
        <f t="shared" si="200"/>
        <v>3779.3438814103097</v>
      </c>
      <c r="Q309" s="8">
        <f>AVERAGE(P$79:P309)</f>
        <v>3741.839999315866</v>
      </c>
      <c r="R309">
        <f t="shared" si="198"/>
        <v>633</v>
      </c>
      <c r="S309" s="9"/>
      <c r="T309" s="8"/>
      <c r="U309" s="9"/>
      <c r="Y309">
        <v>0</v>
      </c>
      <c r="Z309">
        <f t="shared" si="202"/>
        <v>633</v>
      </c>
      <c r="AA309">
        <f t="shared" si="197"/>
        <v>-1272.3778093010774</v>
      </c>
      <c r="AO309" s="5">
        <f t="shared" si="199"/>
        <v>40098.107650462531</v>
      </c>
      <c r="AP309" s="51">
        <f>LOOKUP($AO309,Data!$A$6:$A$1806,Data!$B$6:$B$1806)</f>
        <v>59.992000579833984</v>
      </c>
      <c r="AQ309" s="9">
        <f>LOOKUP($AO309,Data!$A$6:$A$1806,Data!$C$6:$C$1806)</f>
        <v>3788.10498046875</v>
      </c>
      <c r="AR309" s="9">
        <f>LOOKUP($AO309,Data!$A$6:$A$1806,Data!$D$6:$D$1806)</f>
        <v>335</v>
      </c>
      <c r="AS309" s="9">
        <f>IF($AS$1="+",LOOKUP($AO309,Data!$A$6:$A$1806,Data!$E$6:$E$1806)*-1,LOOKUP($AO309,Data!$A$6:$A$1806,Data!$E$6:$E$1806))</f>
        <v>-165.47639465332031</v>
      </c>
      <c r="AT309" s="9">
        <f>LOOKUP($AO309,Data!$A$6:$A$1806,Data!$F$6:$F$1806)</f>
        <v>0</v>
      </c>
      <c r="AU309" s="9">
        <f>LOOKUP($AO309,Data!$A$6:$A$1806,Data!$G$6:$G$1806)</f>
        <v>230</v>
      </c>
      <c r="AV309" s="9">
        <f>LOOKUP($AO309,Data!$A$6:$A$1806,Data!$H$6:$H$1806)</f>
        <v>10</v>
      </c>
      <c r="AW309" s="9">
        <f>LOOKUP($AO309,Data!$A$6:$A$1806,Data!$I$6:$I$1806)</f>
        <v>0</v>
      </c>
      <c r="AX309" s="9">
        <f>LOOKUP($AO309,Data!$A$6:$A$1806,Data!$J$6:$J$1806)</f>
        <v>-103</v>
      </c>
      <c r="AY309" s="9">
        <f>LOOKUP($AO309,Data!$A$6:$A$1806,Data!$K$6:$K$1806)</f>
        <v>7651.8</v>
      </c>
      <c r="AZ309" s="16">
        <f t="shared" si="204"/>
        <v>6.3995361328125</v>
      </c>
      <c r="BB309" s="5"/>
      <c r="BO309" s="77"/>
      <c r="BP309" s="5"/>
      <c r="BQ309" s="77"/>
      <c r="BR309" s="77"/>
      <c r="BS309" s="77"/>
      <c r="BT309" s="77"/>
      <c r="BU309" s="77"/>
      <c r="BV309" s="77"/>
      <c r="BW309" s="77"/>
      <c r="BX309" s="77"/>
      <c r="CA309" s="77"/>
    </row>
    <row r="310" spans="2:79">
      <c r="B310" s="5">
        <f t="shared" si="205"/>
        <v>40098.107673610677</v>
      </c>
      <c r="C310">
        <f>LOOKUP(B310,Data!$A$6:$A$1806,Data!B$6:B$1806)</f>
        <v>59.992000579833984</v>
      </c>
      <c r="D310" s="8">
        <f>LOOKUP(B310,Data!$A$6:$A$1806,Data!C$6:C$1806)</f>
        <v>3788.10498046875</v>
      </c>
      <c r="H310" s="16">
        <f t="shared" si="203"/>
        <v>6.3995361328125</v>
      </c>
      <c r="I310" s="8">
        <f t="shared" si="201"/>
        <v>5.4672787982844424</v>
      </c>
      <c r="J310" s="8"/>
      <c r="K310" s="8"/>
      <c r="L310" s="8">
        <f t="shared" si="195"/>
        <v>0</v>
      </c>
      <c r="M310" s="8">
        <f t="shared" si="196"/>
        <v>3780.2090155301357</v>
      </c>
      <c r="N310" s="8">
        <f>AVERAGE(D$79:D310)</f>
        <v>3770.3211712015086</v>
      </c>
      <c r="O310" s="8">
        <f>AVERAGE(M$79:M310)</f>
        <v>3772.7881037526504</v>
      </c>
      <c r="P310" s="8">
        <f t="shared" si="200"/>
        <v>3779.3438814103097</v>
      </c>
      <c r="Q310" s="8">
        <f>AVERAGE(P$79:P310)</f>
        <v>3742.0023537838074</v>
      </c>
      <c r="R310">
        <f t="shared" si="198"/>
        <v>633</v>
      </c>
      <c r="S310" s="9"/>
      <c r="T310" s="8"/>
      <c r="U310" s="9"/>
      <c r="Y310">
        <v>0</v>
      </c>
      <c r="Z310">
        <f t="shared" si="202"/>
        <v>633</v>
      </c>
      <c r="AA310">
        <f t="shared" si="197"/>
        <v>-1272.3778093010774</v>
      </c>
      <c r="AO310" s="5">
        <f t="shared" si="199"/>
        <v>40098.107673610677</v>
      </c>
      <c r="AP310" s="51">
        <f>LOOKUP($AO310,Data!$A$6:$A$1806,Data!$B$6:$B$1806)</f>
        <v>59.992000579833984</v>
      </c>
      <c r="AQ310" s="9">
        <f>LOOKUP($AO310,Data!$A$6:$A$1806,Data!$C$6:$C$1806)</f>
        <v>3788.10498046875</v>
      </c>
      <c r="AR310" s="9">
        <f>LOOKUP($AO310,Data!$A$6:$A$1806,Data!$D$6:$D$1806)</f>
        <v>335</v>
      </c>
      <c r="AS310" s="9">
        <f>IF($AS$1="+",LOOKUP($AO310,Data!$A$6:$A$1806,Data!$E$6:$E$1806)*-1,LOOKUP($AO310,Data!$A$6:$A$1806,Data!$E$6:$E$1806))</f>
        <v>-165.47639465332031</v>
      </c>
      <c r="AT310" s="9">
        <f>LOOKUP($AO310,Data!$A$6:$A$1806,Data!$F$6:$F$1806)</f>
        <v>0</v>
      </c>
      <c r="AU310" s="9">
        <f>LOOKUP($AO310,Data!$A$6:$A$1806,Data!$G$6:$G$1806)</f>
        <v>230</v>
      </c>
      <c r="AV310" s="9">
        <f>LOOKUP($AO310,Data!$A$6:$A$1806,Data!$H$6:$H$1806)</f>
        <v>10</v>
      </c>
      <c r="AW310" s="9">
        <f>LOOKUP($AO310,Data!$A$6:$A$1806,Data!$I$6:$I$1806)</f>
        <v>0</v>
      </c>
      <c r="AX310" s="9">
        <f>LOOKUP($AO310,Data!$A$6:$A$1806,Data!$J$6:$J$1806)</f>
        <v>-103</v>
      </c>
      <c r="AY310" s="9">
        <f>LOOKUP($AO310,Data!$A$6:$A$1806,Data!$K$6:$K$1806)</f>
        <v>7651.8</v>
      </c>
      <c r="AZ310" s="16">
        <f t="shared" si="204"/>
        <v>6.3995361328125</v>
      </c>
      <c r="BB310" s="5"/>
      <c r="BO310" s="77"/>
      <c r="BP310" s="5"/>
      <c r="BQ310" s="77"/>
      <c r="BR310" s="77"/>
      <c r="BS310" s="77"/>
      <c r="BT310" s="77"/>
      <c r="BU310" s="77"/>
      <c r="BV310" s="77"/>
      <c r="BW310" s="77"/>
      <c r="BX310" s="77"/>
      <c r="CA310" s="77"/>
    </row>
    <row r="311" spans="2:79">
      <c r="B311" s="5">
        <f t="shared" si="205"/>
        <v>40098.107696758823</v>
      </c>
      <c r="C311">
        <f>LOOKUP(B311,Data!$A$6:$A$1806,Data!B$6:B$1806)</f>
        <v>59.987998962402344</v>
      </c>
      <c r="D311" s="8">
        <f>LOOKUP(B311,Data!$A$6:$A$1806,Data!C$6:C$1806)</f>
        <v>3788.189453125</v>
      </c>
      <c r="H311" s="16">
        <f t="shared" si="203"/>
        <v>9.600830078125</v>
      </c>
      <c r="I311" s="8">
        <f t="shared" si="201"/>
        <v>6.914021746228638</v>
      </c>
      <c r="J311" s="8"/>
      <c r="K311" s="8"/>
      <c r="L311" s="8">
        <f t="shared" si="195"/>
        <v>0</v>
      </c>
      <c r="M311" s="8">
        <f t="shared" si="196"/>
        <v>3781.6557584780799</v>
      </c>
      <c r="N311" s="8">
        <f>AVERAGE(D$79:D311)</f>
        <v>3770.3978591067598</v>
      </c>
      <c r="O311" s="8">
        <f>AVERAGE(M$79:M311)</f>
        <v>3772.8261623566223</v>
      </c>
      <c r="P311" s="8">
        <f t="shared" si="200"/>
        <v>3779.3438814103097</v>
      </c>
      <c r="Q311" s="8">
        <f>AVERAGE(P$79:P311)</f>
        <v>3742.1633086442662</v>
      </c>
      <c r="R311">
        <f t="shared" si="198"/>
        <v>633</v>
      </c>
      <c r="S311" s="9"/>
      <c r="T311" s="8"/>
      <c r="U311" s="9"/>
      <c r="Y311">
        <v>0</v>
      </c>
      <c r="Z311">
        <f t="shared" si="202"/>
        <v>633</v>
      </c>
      <c r="AA311">
        <f t="shared" si="197"/>
        <v>-1177.6526879812641</v>
      </c>
      <c r="AO311" s="5">
        <f t="shared" si="199"/>
        <v>40098.107696758823</v>
      </c>
      <c r="AP311" s="51">
        <f>LOOKUP($AO311,Data!$A$6:$A$1806,Data!$B$6:$B$1806)</f>
        <v>59.987998962402344</v>
      </c>
      <c r="AQ311" s="9">
        <f>LOOKUP($AO311,Data!$A$6:$A$1806,Data!$C$6:$C$1806)</f>
        <v>3788.189453125</v>
      </c>
      <c r="AR311" s="9">
        <f>LOOKUP($AO311,Data!$A$6:$A$1806,Data!$D$6:$D$1806)</f>
        <v>335</v>
      </c>
      <c r="AS311" s="9">
        <f>IF($AS$1="+",LOOKUP($AO311,Data!$A$6:$A$1806,Data!$E$6:$E$1806)*-1,LOOKUP($AO311,Data!$A$6:$A$1806,Data!$E$6:$E$1806))</f>
        <v>-165.47639465332031</v>
      </c>
      <c r="AT311" s="9">
        <f>LOOKUP($AO311,Data!$A$6:$A$1806,Data!$F$6:$F$1806)</f>
        <v>0</v>
      </c>
      <c r="AU311" s="9">
        <f>LOOKUP($AO311,Data!$A$6:$A$1806,Data!$G$6:$G$1806)</f>
        <v>230.5</v>
      </c>
      <c r="AV311" s="9">
        <f>LOOKUP($AO311,Data!$A$6:$A$1806,Data!$H$6:$H$1806)</f>
        <v>10</v>
      </c>
      <c r="AW311" s="9">
        <f>LOOKUP($AO311,Data!$A$6:$A$1806,Data!$I$6:$I$1806)</f>
        <v>0</v>
      </c>
      <c r="AX311" s="9">
        <f>LOOKUP($AO311,Data!$A$6:$A$1806,Data!$J$6:$J$1806)</f>
        <v>-103</v>
      </c>
      <c r="AY311" s="9">
        <f>LOOKUP($AO311,Data!$A$6:$A$1806,Data!$K$6:$K$1806)</f>
        <v>7652.13</v>
      </c>
      <c r="AZ311" s="16">
        <f t="shared" si="204"/>
        <v>9.600830078125</v>
      </c>
      <c r="BB311" s="5"/>
      <c r="BO311" s="77"/>
      <c r="BP311" s="5"/>
      <c r="BQ311" s="77"/>
      <c r="BR311" s="77"/>
      <c r="BS311" s="77"/>
      <c r="BT311" s="77"/>
      <c r="BU311" s="77"/>
      <c r="BV311" s="77"/>
      <c r="BW311" s="77"/>
      <c r="BX311" s="77"/>
      <c r="CA311" s="77"/>
    </row>
    <row r="312" spans="2:79">
      <c r="B312" s="5">
        <f t="shared" si="205"/>
        <v>40098.10771990697</v>
      </c>
      <c r="C312">
        <f>LOOKUP(B312,Data!$A$6:$A$1806,Data!B$6:B$1806)</f>
        <v>59.985000610351563</v>
      </c>
      <c r="D312" s="8">
        <f>LOOKUP(B312,Data!$A$6:$A$1806,Data!C$6:C$1806)</f>
        <v>3788.497314453125</v>
      </c>
      <c r="H312" s="16">
        <f t="shared" si="203"/>
        <v>11.99951171875</v>
      </c>
      <c r="I312" s="8">
        <f t="shared" si="201"/>
        <v>8.6939432366111156</v>
      </c>
      <c r="J312" s="8"/>
      <c r="K312" s="8"/>
      <c r="L312" s="8">
        <f t="shared" si="195"/>
        <v>0</v>
      </c>
      <c r="M312" s="8">
        <f t="shared" si="196"/>
        <v>3783.4356799684624</v>
      </c>
      <c r="N312" s="8">
        <f>AVERAGE(D$79:D312)</f>
        <v>3770.4752072065303</v>
      </c>
      <c r="O312" s="8">
        <f>AVERAGE(M$79:M312)</f>
        <v>3772.8715021754765</v>
      </c>
      <c r="P312" s="8">
        <f t="shared" si="200"/>
        <v>3779.3438814103097</v>
      </c>
      <c r="Q312" s="8">
        <f>AVERAGE(P$79:P312)</f>
        <v>3742.3228819179403</v>
      </c>
      <c r="R312">
        <f t="shared" si="198"/>
        <v>633</v>
      </c>
      <c r="S312" s="9"/>
      <c r="T312" s="8"/>
      <c r="U312" s="9"/>
      <c r="Y312">
        <v>0</v>
      </c>
      <c r="Z312">
        <f t="shared" si="202"/>
        <v>633</v>
      </c>
      <c r="AA312">
        <f t="shared" si="197"/>
        <v>-1115.4313985144356</v>
      </c>
      <c r="AO312" s="5">
        <f t="shared" si="199"/>
        <v>40098.10771990697</v>
      </c>
      <c r="AP312" s="51">
        <f>LOOKUP($AO312,Data!$A$6:$A$1806,Data!$B$6:$B$1806)</f>
        <v>59.985000610351563</v>
      </c>
      <c r="AQ312" s="9">
        <f>LOOKUP($AO312,Data!$A$6:$A$1806,Data!$C$6:$C$1806)</f>
        <v>3788.497314453125</v>
      </c>
      <c r="AR312" s="9">
        <f>LOOKUP($AO312,Data!$A$6:$A$1806,Data!$D$6:$D$1806)</f>
        <v>335</v>
      </c>
      <c r="AS312" s="9">
        <f>IF($AS$1="+",LOOKUP($AO312,Data!$A$6:$A$1806,Data!$E$6:$E$1806)*-1,LOOKUP($AO312,Data!$A$6:$A$1806,Data!$E$6:$E$1806))</f>
        <v>-165.47639465332031</v>
      </c>
      <c r="AT312" s="9">
        <f>LOOKUP($AO312,Data!$A$6:$A$1806,Data!$F$6:$F$1806)</f>
        <v>0</v>
      </c>
      <c r="AU312" s="9">
        <f>LOOKUP($AO312,Data!$A$6:$A$1806,Data!$G$6:$G$1806)</f>
        <v>231</v>
      </c>
      <c r="AV312" s="9">
        <f>LOOKUP($AO312,Data!$A$6:$A$1806,Data!$H$6:$H$1806)</f>
        <v>10</v>
      </c>
      <c r="AW312" s="9">
        <f>LOOKUP($AO312,Data!$A$6:$A$1806,Data!$I$6:$I$1806)</f>
        <v>0</v>
      </c>
      <c r="AX312" s="9">
        <f>LOOKUP($AO312,Data!$A$6:$A$1806,Data!$J$6:$J$1806)</f>
        <v>-103</v>
      </c>
      <c r="AY312" s="9">
        <f>LOOKUP($AO312,Data!$A$6:$A$1806,Data!$K$6:$K$1806)</f>
        <v>7652.46</v>
      </c>
      <c r="AZ312" s="16">
        <f t="shared" si="204"/>
        <v>11.99951171875</v>
      </c>
      <c r="BB312" s="5"/>
      <c r="BO312" s="77"/>
      <c r="BP312" s="5"/>
      <c r="BQ312" s="77"/>
      <c r="BR312" s="77"/>
      <c r="BS312" s="77"/>
      <c r="BT312" s="77"/>
      <c r="BU312" s="77"/>
      <c r="BV312" s="77"/>
      <c r="BW312" s="77"/>
      <c r="BX312" s="77"/>
      <c r="CA312" s="77"/>
    </row>
    <row r="313" spans="2:79">
      <c r="B313" s="5">
        <f t="shared" si="205"/>
        <v>40098.107743055116</v>
      </c>
      <c r="C313">
        <f>LOOKUP(B313,Data!$A$6:$A$1806,Data!B$6:B$1806)</f>
        <v>59.985000610351563</v>
      </c>
      <c r="D313" s="8">
        <f>LOOKUP(B313,Data!$A$6:$A$1806,Data!C$6:C$1806)</f>
        <v>3788.497314453125</v>
      </c>
      <c r="H313" s="16">
        <f t="shared" si="203"/>
        <v>11.99951171875</v>
      </c>
      <c r="I313" s="8">
        <f t="shared" si="201"/>
        <v>9.8508922053597257</v>
      </c>
      <c r="J313" s="8"/>
      <c r="K313" s="8"/>
      <c r="L313" s="8">
        <f t="shared" si="195"/>
        <v>0</v>
      </c>
      <c r="M313" s="8">
        <f t="shared" si="196"/>
        <v>3784.592628937211</v>
      </c>
      <c r="N313" s="8">
        <f>AVERAGE(D$79:D313)</f>
        <v>3770.5518970246012</v>
      </c>
      <c r="O313" s="8">
        <f>AVERAGE(M$79:M313)</f>
        <v>3772.9213793106328</v>
      </c>
      <c r="P313" s="8">
        <f t="shared" si="200"/>
        <v>3779.3438814103097</v>
      </c>
      <c r="Q313" s="8">
        <f>AVERAGE(P$79:P313)</f>
        <v>3742.4810913174806</v>
      </c>
      <c r="R313">
        <f t="shared" si="198"/>
        <v>633</v>
      </c>
      <c r="S313" s="9"/>
      <c r="T313" s="8"/>
      <c r="U313" s="9"/>
      <c r="Y313">
        <v>0</v>
      </c>
      <c r="Z313">
        <f t="shared" si="202"/>
        <v>633</v>
      </c>
      <c r="AA313">
        <f t="shared" si="197"/>
        <v>-1115.4313985144356</v>
      </c>
      <c r="AO313" s="5">
        <f t="shared" si="199"/>
        <v>40098.107743055116</v>
      </c>
      <c r="AP313" s="51">
        <f>LOOKUP($AO313,Data!$A$6:$A$1806,Data!$B$6:$B$1806)</f>
        <v>59.985000610351563</v>
      </c>
      <c r="AQ313" s="9">
        <f>LOOKUP($AO313,Data!$A$6:$A$1806,Data!$C$6:$C$1806)</f>
        <v>3788.497314453125</v>
      </c>
      <c r="AR313" s="9">
        <f>LOOKUP($AO313,Data!$A$6:$A$1806,Data!$D$6:$D$1806)</f>
        <v>335</v>
      </c>
      <c r="AS313" s="9">
        <f>IF($AS$1="+",LOOKUP($AO313,Data!$A$6:$A$1806,Data!$E$6:$E$1806)*-1,LOOKUP($AO313,Data!$A$6:$A$1806,Data!$E$6:$E$1806))</f>
        <v>-165.47639465332031</v>
      </c>
      <c r="AT313" s="9">
        <f>LOOKUP($AO313,Data!$A$6:$A$1806,Data!$F$6:$F$1806)</f>
        <v>0</v>
      </c>
      <c r="AU313" s="9">
        <f>LOOKUP($AO313,Data!$A$6:$A$1806,Data!$G$6:$G$1806)</f>
        <v>231</v>
      </c>
      <c r="AV313" s="9">
        <f>LOOKUP($AO313,Data!$A$6:$A$1806,Data!$H$6:$H$1806)</f>
        <v>10</v>
      </c>
      <c r="AW313" s="9">
        <f>LOOKUP($AO313,Data!$A$6:$A$1806,Data!$I$6:$I$1806)</f>
        <v>0</v>
      </c>
      <c r="AX313" s="9">
        <f>LOOKUP($AO313,Data!$A$6:$A$1806,Data!$J$6:$J$1806)</f>
        <v>-103</v>
      </c>
      <c r="AY313" s="9">
        <f>LOOKUP($AO313,Data!$A$6:$A$1806,Data!$K$6:$K$1806)</f>
        <v>7652.46</v>
      </c>
      <c r="AZ313" s="16">
        <f t="shared" si="204"/>
        <v>11.99951171875</v>
      </c>
      <c r="BB313" s="5"/>
      <c r="BO313" s="77"/>
      <c r="BP313" s="5"/>
      <c r="BQ313" s="77"/>
      <c r="BR313" s="77"/>
      <c r="BS313" s="77"/>
      <c r="BT313" s="77"/>
      <c r="BU313" s="77"/>
      <c r="BV313" s="77"/>
      <c r="BW313" s="77"/>
      <c r="BX313" s="77"/>
      <c r="CA313" s="77"/>
    </row>
    <row r="314" spans="2:79">
      <c r="B314" s="5">
        <f t="shared" si="205"/>
        <v>40098.107766203262</v>
      </c>
      <c r="C314">
        <f>LOOKUP(B314,Data!$A$6:$A$1806,Data!B$6:B$1806)</f>
        <v>59.984001159667969</v>
      </c>
      <c r="D314" s="8">
        <f>LOOKUP(B314,Data!$A$6:$A$1806,Data!C$6:C$1806)</f>
        <v>3788.57080078125</v>
      </c>
      <c r="H314" s="16">
        <f t="shared" si="203"/>
        <v>12.799072265625</v>
      </c>
      <c r="I314" s="8">
        <f t="shared" si="201"/>
        <v>10.882755226452572</v>
      </c>
      <c r="J314" s="8"/>
      <c r="K314" s="8"/>
      <c r="L314" s="8">
        <f t="shared" si="195"/>
        <v>0</v>
      </c>
      <c r="M314" s="8">
        <f t="shared" si="196"/>
        <v>3785.6244919583037</v>
      </c>
      <c r="N314" s="8">
        <f>AVERAGE(D$79:D314)</f>
        <v>3770.6282483117056</v>
      </c>
      <c r="O314" s="8">
        <f>AVERAGE(M$79:M314)</f>
        <v>3772.97520605914</v>
      </c>
      <c r="P314" s="8">
        <f t="shared" si="200"/>
        <v>3779.3438814103097</v>
      </c>
      <c r="Q314" s="8">
        <f>AVERAGE(P$79:P314)</f>
        <v>3742.6379542540458</v>
      </c>
      <c r="R314">
        <f t="shared" si="198"/>
        <v>633</v>
      </c>
      <c r="S314" s="9"/>
      <c r="T314" s="8"/>
      <c r="U314" s="9"/>
      <c r="Y314">
        <v>0</v>
      </c>
      <c r="Z314">
        <f t="shared" si="202"/>
        <v>633</v>
      </c>
      <c r="AA314">
        <f t="shared" si="197"/>
        <v>-1096.1267761006704</v>
      </c>
      <c r="AO314" s="5">
        <f t="shared" si="199"/>
        <v>40098.107766203262</v>
      </c>
      <c r="AP314" s="51">
        <f>LOOKUP($AO314,Data!$A$6:$A$1806,Data!$B$6:$B$1806)</f>
        <v>59.984001159667969</v>
      </c>
      <c r="AQ314" s="9">
        <f>LOOKUP($AO314,Data!$A$6:$A$1806,Data!$C$6:$C$1806)</f>
        <v>3788.57080078125</v>
      </c>
      <c r="AR314" s="9">
        <f>LOOKUP($AO314,Data!$A$6:$A$1806,Data!$D$6:$D$1806)</f>
        <v>335</v>
      </c>
      <c r="AS314" s="9">
        <f>IF($AS$1="+",LOOKUP($AO314,Data!$A$6:$A$1806,Data!$E$6:$E$1806)*-1,LOOKUP($AO314,Data!$A$6:$A$1806,Data!$E$6:$E$1806))</f>
        <v>-206.4591064453125</v>
      </c>
      <c r="AT314" s="9">
        <f>LOOKUP($AO314,Data!$A$6:$A$1806,Data!$F$6:$F$1806)</f>
        <v>0</v>
      </c>
      <c r="AU314" s="9">
        <f>LOOKUP($AO314,Data!$A$6:$A$1806,Data!$G$6:$G$1806)</f>
        <v>231.5</v>
      </c>
      <c r="AV314" s="9">
        <f>LOOKUP($AO314,Data!$A$6:$A$1806,Data!$H$6:$H$1806)</f>
        <v>10</v>
      </c>
      <c r="AW314" s="9">
        <f>LOOKUP($AO314,Data!$A$6:$A$1806,Data!$I$6:$I$1806)</f>
        <v>0</v>
      </c>
      <c r="AX314" s="9">
        <f>LOOKUP($AO314,Data!$A$6:$A$1806,Data!$J$6:$J$1806)</f>
        <v>-103</v>
      </c>
      <c r="AY314" s="9">
        <f>LOOKUP($AO314,Data!$A$6:$A$1806,Data!$K$6:$K$1806)</f>
        <v>7652.79</v>
      </c>
      <c r="AZ314" s="16">
        <f t="shared" si="204"/>
        <v>12.799072265625</v>
      </c>
      <c r="BB314" s="5"/>
      <c r="BO314" s="77"/>
      <c r="BP314" s="5"/>
      <c r="BQ314" s="77"/>
      <c r="BR314" s="77"/>
      <c r="BS314" s="77"/>
      <c r="BT314" s="77"/>
      <c r="BU314" s="77"/>
      <c r="BV314" s="77"/>
      <c r="BW314" s="77"/>
      <c r="BX314" s="77"/>
      <c r="CA314" s="77"/>
    </row>
    <row r="315" spans="2:79">
      <c r="B315" s="5">
        <f t="shared" si="205"/>
        <v>40098.107789351408</v>
      </c>
      <c r="C315">
        <f>LOOKUP(B315,Data!$A$6:$A$1806,Data!B$6:B$1806)</f>
        <v>59.984001159667969</v>
      </c>
      <c r="D315" s="8">
        <f>LOOKUP(B315,Data!$A$6:$A$1806,Data!C$6:C$1806)</f>
        <v>3788.10107421875</v>
      </c>
      <c r="H315" s="16">
        <f t="shared" si="203"/>
        <v>12.799072265625</v>
      </c>
      <c r="I315" s="8">
        <f t="shared" si="201"/>
        <v>11.553466190162922</v>
      </c>
      <c r="J315" s="8"/>
      <c r="K315" s="8"/>
      <c r="L315" s="8">
        <f t="shared" si="195"/>
        <v>0</v>
      </c>
      <c r="M315" s="8">
        <f t="shared" si="196"/>
        <v>3786.2952029220141</v>
      </c>
      <c r="N315" s="8">
        <f>AVERAGE(D$79:D315)</f>
        <v>3770.7019733155325</v>
      </c>
      <c r="O315" s="8">
        <f>AVERAGE(M$79:M315)</f>
        <v>3773.0314085775485</v>
      </c>
      <c r="P315" s="8">
        <f t="shared" si="200"/>
        <v>3779.3438814103097</v>
      </c>
      <c r="Q315" s="8">
        <f>AVERAGE(P$79:P315)</f>
        <v>3742.7934878436909</v>
      </c>
      <c r="R315">
        <f t="shared" si="198"/>
        <v>633</v>
      </c>
      <c r="S315" s="9"/>
      <c r="T315" s="8"/>
      <c r="U315" s="9"/>
      <c r="Y315">
        <v>0</v>
      </c>
      <c r="Z315">
        <f t="shared" si="202"/>
        <v>633</v>
      </c>
      <c r="AA315">
        <f t="shared" si="197"/>
        <v>-1096.1267761006704</v>
      </c>
      <c r="AO315" s="5">
        <f t="shared" si="199"/>
        <v>40098.107789351408</v>
      </c>
      <c r="AP315" s="51">
        <f>LOOKUP($AO315,Data!$A$6:$A$1806,Data!$B$6:$B$1806)</f>
        <v>59.984001159667969</v>
      </c>
      <c r="AQ315" s="9">
        <f>LOOKUP($AO315,Data!$A$6:$A$1806,Data!$C$6:$C$1806)</f>
        <v>3788.10107421875</v>
      </c>
      <c r="AR315" s="9">
        <f>LOOKUP($AO315,Data!$A$6:$A$1806,Data!$D$6:$D$1806)</f>
        <v>335</v>
      </c>
      <c r="AS315" s="9">
        <f>IF($AS$1="+",LOOKUP($AO315,Data!$A$6:$A$1806,Data!$E$6:$E$1806)*-1,LOOKUP($AO315,Data!$A$6:$A$1806,Data!$E$6:$E$1806))</f>
        <v>-206.4591064453125</v>
      </c>
      <c r="AT315" s="9">
        <f>LOOKUP($AO315,Data!$A$6:$A$1806,Data!$F$6:$F$1806)</f>
        <v>0</v>
      </c>
      <c r="AU315" s="9">
        <f>LOOKUP($AO315,Data!$A$6:$A$1806,Data!$G$6:$G$1806)</f>
        <v>232</v>
      </c>
      <c r="AV315" s="9">
        <f>LOOKUP($AO315,Data!$A$6:$A$1806,Data!$H$6:$H$1806)</f>
        <v>10</v>
      </c>
      <c r="AW315" s="9">
        <f>LOOKUP($AO315,Data!$A$6:$A$1806,Data!$I$6:$I$1806)</f>
        <v>0</v>
      </c>
      <c r="AX315" s="9">
        <f>LOOKUP($AO315,Data!$A$6:$A$1806,Data!$J$6:$J$1806)</f>
        <v>-103</v>
      </c>
      <c r="AY315" s="9">
        <f>LOOKUP($AO315,Data!$A$6:$A$1806,Data!$K$6:$K$1806)</f>
        <v>7616</v>
      </c>
      <c r="AZ315" s="16">
        <f t="shared" si="204"/>
        <v>12.799072265625</v>
      </c>
      <c r="BB315" s="5"/>
      <c r="BO315" s="77"/>
      <c r="BP315" s="5"/>
      <c r="BQ315" s="77"/>
      <c r="BR315" s="77"/>
      <c r="BS315" s="77"/>
      <c r="BT315" s="77"/>
      <c r="BU315" s="77"/>
      <c r="BV315" s="77"/>
      <c r="BW315" s="77"/>
      <c r="BX315" s="77"/>
      <c r="CA315" s="77"/>
    </row>
    <row r="316" spans="2:79">
      <c r="B316" s="5">
        <f t="shared" si="205"/>
        <v>40098.107812499555</v>
      </c>
      <c r="C316">
        <f>LOOKUP(B316,Data!$A$6:$A$1806,Data!B$6:B$1806)</f>
        <v>59.984001159667969</v>
      </c>
      <c r="D316" s="8">
        <f>LOOKUP(B316,Data!$A$6:$A$1806,Data!C$6:C$1806)</f>
        <v>3788.10107421875</v>
      </c>
      <c r="H316" s="16">
        <f t="shared" si="203"/>
        <v>12.799072265625</v>
      </c>
      <c r="I316" s="8">
        <f t="shared" si="201"/>
        <v>11.989428316574649</v>
      </c>
      <c r="J316" s="8"/>
      <c r="K316" s="8"/>
      <c r="L316" s="8">
        <f t="shared" si="195"/>
        <v>0</v>
      </c>
      <c r="M316" s="8">
        <f t="shared" si="196"/>
        <v>3786.7311650484257</v>
      </c>
      <c r="N316" s="8">
        <f>AVERAGE(D$79:D316)</f>
        <v>3770.7750787815125</v>
      </c>
      <c r="O316" s="8">
        <f>AVERAGE(M$79:M316)</f>
        <v>3773.0889705795266</v>
      </c>
      <c r="P316" s="8">
        <f t="shared" si="200"/>
        <v>3779.3438814103097</v>
      </c>
      <c r="Q316" s="8">
        <f>AVERAGE(P$79:P316)</f>
        <v>3742.9477089135921</v>
      </c>
      <c r="R316">
        <f t="shared" si="198"/>
        <v>633</v>
      </c>
      <c r="S316" s="9"/>
      <c r="T316" s="8"/>
      <c r="U316" s="9"/>
      <c r="Y316">
        <v>0</v>
      </c>
      <c r="Z316">
        <f t="shared" si="202"/>
        <v>633</v>
      </c>
      <c r="AA316">
        <f t="shared" si="197"/>
        <v>-1096.1267761006704</v>
      </c>
      <c r="AO316" s="5">
        <f t="shared" si="199"/>
        <v>40098.107812499555</v>
      </c>
      <c r="AP316" s="51">
        <f>LOOKUP($AO316,Data!$A$6:$A$1806,Data!$B$6:$B$1806)</f>
        <v>59.984001159667969</v>
      </c>
      <c r="AQ316" s="9">
        <f>LOOKUP($AO316,Data!$A$6:$A$1806,Data!$C$6:$C$1806)</f>
        <v>3788.10107421875</v>
      </c>
      <c r="AR316" s="9">
        <f>LOOKUP($AO316,Data!$A$6:$A$1806,Data!$D$6:$D$1806)</f>
        <v>335</v>
      </c>
      <c r="AS316" s="9">
        <f>IF($AS$1="+",LOOKUP($AO316,Data!$A$6:$A$1806,Data!$E$6:$E$1806)*-1,LOOKUP($AO316,Data!$A$6:$A$1806,Data!$E$6:$E$1806))</f>
        <v>-206.4591064453125</v>
      </c>
      <c r="AT316" s="9">
        <f>LOOKUP($AO316,Data!$A$6:$A$1806,Data!$F$6:$F$1806)</f>
        <v>0</v>
      </c>
      <c r="AU316" s="9">
        <f>LOOKUP($AO316,Data!$A$6:$A$1806,Data!$G$6:$G$1806)</f>
        <v>232</v>
      </c>
      <c r="AV316" s="9">
        <f>LOOKUP($AO316,Data!$A$6:$A$1806,Data!$H$6:$H$1806)</f>
        <v>10</v>
      </c>
      <c r="AW316" s="9">
        <f>LOOKUP($AO316,Data!$A$6:$A$1806,Data!$I$6:$I$1806)</f>
        <v>0</v>
      </c>
      <c r="AX316" s="9">
        <f>LOOKUP($AO316,Data!$A$6:$A$1806,Data!$J$6:$J$1806)</f>
        <v>-103</v>
      </c>
      <c r="AY316" s="9">
        <f>LOOKUP($AO316,Data!$A$6:$A$1806,Data!$K$6:$K$1806)</f>
        <v>7616</v>
      </c>
      <c r="AZ316" s="16">
        <f t="shared" si="204"/>
        <v>12.799072265625</v>
      </c>
      <c r="BB316" s="5"/>
      <c r="BO316" s="77"/>
      <c r="BP316" s="5"/>
      <c r="BQ316" s="77"/>
      <c r="BR316" s="77"/>
      <c r="BS316" s="77"/>
      <c r="BT316" s="77"/>
      <c r="BU316" s="77"/>
      <c r="BV316" s="77"/>
      <c r="BW316" s="77"/>
      <c r="BX316" s="77"/>
      <c r="CA316" s="77"/>
    </row>
    <row r="317" spans="2:79">
      <c r="B317" s="5">
        <f t="shared" si="205"/>
        <v>40098.107835647701</v>
      </c>
      <c r="C317">
        <f>LOOKUP(B317,Data!$A$6:$A$1806,Data!B$6:B$1806)</f>
        <v>59.981998443603516</v>
      </c>
      <c r="D317" s="8">
        <f>LOOKUP(B317,Data!$A$6:$A$1806,Data!C$6:C$1806)</f>
        <v>3786.452880859375</v>
      </c>
      <c r="H317" s="16">
        <f t="shared" si="203"/>
        <v>14.4012451171875</v>
      </c>
      <c r="I317" s="8">
        <f t="shared" si="201"/>
        <v>12.833564196789148</v>
      </c>
      <c r="J317" s="8"/>
      <c r="K317" s="8"/>
      <c r="L317" s="8">
        <f t="shared" si="195"/>
        <v>0</v>
      </c>
      <c r="M317" s="8">
        <f t="shared" si="196"/>
        <v>3787.5753009286404</v>
      </c>
      <c r="N317" s="8">
        <f>AVERAGE(D$79:D317)</f>
        <v>3770.8406762797463</v>
      </c>
      <c r="O317" s="8">
        <f>AVERAGE(M$79:M317)</f>
        <v>3773.1495828404018</v>
      </c>
      <c r="P317" s="8">
        <f t="shared" si="200"/>
        <v>3779.3438814103097</v>
      </c>
      <c r="Q317" s="8">
        <f>AVERAGE(P$79:P317)</f>
        <v>3743.1006340081162</v>
      </c>
      <c r="R317">
        <f t="shared" si="198"/>
        <v>633</v>
      </c>
      <c r="S317" s="9"/>
      <c r="T317" s="8"/>
      <c r="U317" s="9"/>
      <c r="Y317">
        <v>0</v>
      </c>
      <c r="Z317">
        <f t="shared" si="202"/>
        <v>633</v>
      </c>
      <c r="AA317">
        <f t="shared" si="197"/>
        <v>-1059.3874421425608</v>
      </c>
      <c r="AO317" s="5">
        <f t="shared" si="199"/>
        <v>40098.107835647701</v>
      </c>
      <c r="AP317" s="51">
        <f>LOOKUP($AO317,Data!$A$6:$A$1806,Data!$B$6:$B$1806)</f>
        <v>59.981998443603516</v>
      </c>
      <c r="AQ317" s="9">
        <f>LOOKUP($AO317,Data!$A$6:$A$1806,Data!$C$6:$C$1806)</f>
        <v>3786.452880859375</v>
      </c>
      <c r="AR317" s="9">
        <f>LOOKUP($AO317,Data!$A$6:$A$1806,Data!$D$6:$D$1806)</f>
        <v>335</v>
      </c>
      <c r="AS317" s="9">
        <f>IF($AS$1="+",LOOKUP($AO317,Data!$A$6:$A$1806,Data!$E$6:$E$1806)*-1,LOOKUP($AO317,Data!$A$6:$A$1806,Data!$E$6:$E$1806))</f>
        <v>-206.4591064453125</v>
      </c>
      <c r="AT317" s="9">
        <f>LOOKUP($AO317,Data!$A$6:$A$1806,Data!$F$6:$F$1806)</f>
        <v>0</v>
      </c>
      <c r="AU317" s="9">
        <f>LOOKUP($AO317,Data!$A$6:$A$1806,Data!$G$6:$G$1806)</f>
        <v>232.5</v>
      </c>
      <c r="AV317" s="9">
        <f>LOOKUP($AO317,Data!$A$6:$A$1806,Data!$H$6:$H$1806)</f>
        <v>10</v>
      </c>
      <c r="AW317" s="9">
        <f>LOOKUP($AO317,Data!$A$6:$A$1806,Data!$I$6:$I$1806)</f>
        <v>0</v>
      </c>
      <c r="AX317" s="9">
        <f>LOOKUP($AO317,Data!$A$6:$A$1806,Data!$J$6:$J$1806)</f>
        <v>-103</v>
      </c>
      <c r="AY317" s="9">
        <f>LOOKUP($AO317,Data!$A$6:$A$1806,Data!$K$6:$K$1806)</f>
        <v>7626</v>
      </c>
      <c r="AZ317" s="16">
        <f t="shared" si="204"/>
        <v>14.4012451171875</v>
      </c>
      <c r="BB317" s="5"/>
      <c r="BO317" s="77"/>
      <c r="BP317" s="5"/>
      <c r="BQ317" s="77"/>
      <c r="BR317" s="77"/>
      <c r="BS317" s="77"/>
      <c r="BT317" s="77"/>
      <c r="BU317" s="77"/>
      <c r="BV317" s="77"/>
      <c r="BW317" s="77"/>
      <c r="BX317" s="77"/>
      <c r="CA317" s="77"/>
    </row>
    <row r="318" spans="2:79">
      <c r="B318" s="5">
        <f t="shared" si="205"/>
        <v>40098.107858795847</v>
      </c>
      <c r="C318">
        <f>LOOKUP(B318,Data!$A$6:$A$1806,Data!B$6:B$1806)</f>
        <v>59.981998443603516</v>
      </c>
      <c r="D318" s="8">
        <f>LOOKUP(B318,Data!$A$6:$A$1806,Data!C$6:C$1806)</f>
        <v>3787.732421875</v>
      </c>
      <c r="H318" s="16">
        <f t="shared" si="203"/>
        <v>14.4012451171875</v>
      </c>
      <c r="I318" s="8">
        <f t="shared" si="201"/>
        <v>13.382252518928571</v>
      </c>
      <c r="J318" s="8"/>
      <c r="K318" s="8"/>
      <c r="L318" s="8">
        <f t="shared" si="195"/>
        <v>0</v>
      </c>
      <c r="M318" s="8">
        <f t="shared" si="196"/>
        <v>3788.1239892507797</v>
      </c>
      <c r="N318" s="8">
        <f>AVERAGE(D$79:D318)</f>
        <v>3770.9110585530598</v>
      </c>
      <c r="O318" s="8">
        <f>AVERAGE(M$79:M318)</f>
        <v>3773.211976200445</v>
      </c>
      <c r="P318" s="8">
        <f t="shared" si="200"/>
        <v>3779.3438814103097</v>
      </c>
      <c r="Q318" s="8">
        <f>AVERAGE(P$79:P318)</f>
        <v>3743.2522793947364</v>
      </c>
      <c r="R318">
        <f t="shared" si="198"/>
        <v>633</v>
      </c>
      <c r="S318" s="9"/>
      <c r="T318" s="8"/>
      <c r="U318" s="9"/>
      <c r="Y318">
        <v>0</v>
      </c>
      <c r="Z318">
        <f t="shared" si="202"/>
        <v>633</v>
      </c>
      <c r="AA318">
        <f t="shared" si="197"/>
        <v>-1059.3874421425608</v>
      </c>
      <c r="AO318" s="5">
        <f t="shared" si="199"/>
        <v>40098.107858795847</v>
      </c>
      <c r="AP318" s="51">
        <f>LOOKUP($AO318,Data!$A$6:$A$1806,Data!$B$6:$B$1806)</f>
        <v>59.981998443603516</v>
      </c>
      <c r="AQ318" s="9">
        <f>LOOKUP($AO318,Data!$A$6:$A$1806,Data!$C$6:$C$1806)</f>
        <v>3787.732421875</v>
      </c>
      <c r="AR318" s="9">
        <f>LOOKUP($AO318,Data!$A$6:$A$1806,Data!$D$6:$D$1806)</f>
        <v>335</v>
      </c>
      <c r="AS318" s="9">
        <f>IF($AS$1="+",LOOKUP($AO318,Data!$A$6:$A$1806,Data!$E$6:$E$1806)*-1,LOOKUP($AO318,Data!$A$6:$A$1806,Data!$E$6:$E$1806))</f>
        <v>-206.4591064453125</v>
      </c>
      <c r="AT318" s="9">
        <f>LOOKUP($AO318,Data!$A$6:$A$1806,Data!$F$6:$F$1806)</f>
        <v>0</v>
      </c>
      <c r="AU318" s="9">
        <f>LOOKUP($AO318,Data!$A$6:$A$1806,Data!$G$6:$G$1806)</f>
        <v>233</v>
      </c>
      <c r="AV318" s="9">
        <f>LOOKUP($AO318,Data!$A$6:$A$1806,Data!$H$6:$H$1806)</f>
        <v>10</v>
      </c>
      <c r="AW318" s="9">
        <f>LOOKUP($AO318,Data!$A$6:$A$1806,Data!$I$6:$I$1806)</f>
        <v>0</v>
      </c>
      <c r="AX318" s="9">
        <f>LOOKUP($AO318,Data!$A$6:$A$1806,Data!$J$6:$J$1806)</f>
        <v>-103</v>
      </c>
      <c r="AY318" s="9">
        <f>LOOKUP($AO318,Data!$A$6:$A$1806,Data!$K$6:$K$1806)</f>
        <v>7632</v>
      </c>
      <c r="AZ318" s="16">
        <f t="shared" si="204"/>
        <v>14.4012451171875</v>
      </c>
      <c r="BB318" s="5"/>
      <c r="BO318" s="77"/>
      <c r="BP318" s="5"/>
      <c r="BQ318" s="77"/>
      <c r="BR318" s="77"/>
      <c r="BS318" s="77"/>
      <c r="BT318" s="77"/>
      <c r="BU318" s="77"/>
      <c r="BV318" s="77"/>
      <c r="BW318" s="77"/>
      <c r="BX318" s="77"/>
      <c r="CA318" s="77"/>
    </row>
    <row r="319" spans="2:79">
      <c r="B319" s="5">
        <f t="shared" si="205"/>
        <v>40098.107881943994</v>
      </c>
      <c r="C319">
        <f>LOOKUP(B319,Data!$A$6:$A$1806,Data!B$6:B$1806)</f>
        <v>59.981998443603516</v>
      </c>
      <c r="D319" s="8">
        <f>LOOKUP(B319,Data!$A$6:$A$1806,Data!C$6:C$1806)</f>
        <v>3787.732421875</v>
      </c>
      <c r="H319" s="16">
        <f t="shared" si="203"/>
        <v>14.4012451171875</v>
      </c>
      <c r="I319" s="8">
        <f t="shared" si="201"/>
        <v>13.738899928319196</v>
      </c>
      <c r="J319" s="8"/>
      <c r="K319" s="8"/>
      <c r="L319" s="8">
        <f t="shared" si="195"/>
        <v>0</v>
      </c>
      <c r="M319" s="8">
        <f t="shared" si="196"/>
        <v>3788.4806366601701</v>
      </c>
      <c r="N319" s="8">
        <f>AVERAGE(D$79:D319)</f>
        <v>3770.9808567411178</v>
      </c>
      <c r="O319" s="8">
        <f>AVERAGE(M$79:M319)</f>
        <v>3773.2753316380372</v>
      </c>
      <c r="P319" s="8">
        <f t="shared" si="200"/>
        <v>3779.3438814103097</v>
      </c>
      <c r="Q319" s="8">
        <f>AVERAGE(P$79:P319)</f>
        <v>3743.4026610698011</v>
      </c>
      <c r="R319">
        <f t="shared" si="198"/>
        <v>633</v>
      </c>
      <c r="S319" s="9"/>
      <c r="T319" s="8"/>
      <c r="U319" s="9"/>
      <c r="Y319">
        <v>0</v>
      </c>
      <c r="Z319">
        <f t="shared" si="202"/>
        <v>633</v>
      </c>
      <c r="AA319">
        <f t="shared" si="197"/>
        <v>-1059.3874421425608</v>
      </c>
      <c r="AO319" s="5">
        <f t="shared" si="199"/>
        <v>40098.107881943994</v>
      </c>
      <c r="AP319" s="51">
        <f>LOOKUP($AO319,Data!$A$6:$A$1806,Data!$B$6:$B$1806)</f>
        <v>59.981998443603516</v>
      </c>
      <c r="AQ319" s="9">
        <f>LOOKUP($AO319,Data!$A$6:$A$1806,Data!$C$6:$C$1806)</f>
        <v>3787.732421875</v>
      </c>
      <c r="AR319" s="9">
        <f>LOOKUP($AO319,Data!$A$6:$A$1806,Data!$D$6:$D$1806)</f>
        <v>335</v>
      </c>
      <c r="AS319" s="9">
        <f>IF($AS$1="+",LOOKUP($AO319,Data!$A$6:$A$1806,Data!$E$6:$E$1806)*-1,LOOKUP($AO319,Data!$A$6:$A$1806,Data!$E$6:$E$1806))</f>
        <v>-206.4591064453125</v>
      </c>
      <c r="AT319" s="9">
        <f>LOOKUP($AO319,Data!$A$6:$A$1806,Data!$F$6:$F$1806)</f>
        <v>0</v>
      </c>
      <c r="AU319" s="9">
        <f>LOOKUP($AO319,Data!$A$6:$A$1806,Data!$G$6:$G$1806)</f>
        <v>233</v>
      </c>
      <c r="AV319" s="9">
        <f>LOOKUP($AO319,Data!$A$6:$A$1806,Data!$H$6:$H$1806)</f>
        <v>10</v>
      </c>
      <c r="AW319" s="9">
        <f>LOOKUP($AO319,Data!$A$6:$A$1806,Data!$I$6:$I$1806)</f>
        <v>0</v>
      </c>
      <c r="AX319" s="9">
        <f>LOOKUP($AO319,Data!$A$6:$A$1806,Data!$J$6:$J$1806)</f>
        <v>-103</v>
      </c>
      <c r="AY319" s="9">
        <f>LOOKUP($AO319,Data!$A$6:$A$1806,Data!$K$6:$K$1806)</f>
        <v>7632</v>
      </c>
      <c r="AZ319" s="16">
        <f t="shared" si="204"/>
        <v>14.4012451171875</v>
      </c>
      <c r="BB319" s="5"/>
      <c r="BO319" s="77"/>
      <c r="BP319" s="5"/>
      <c r="BQ319" s="77"/>
      <c r="BR319" s="77"/>
      <c r="BS319" s="77"/>
      <c r="BT319" s="77"/>
      <c r="BU319" s="77"/>
      <c r="BV319" s="77"/>
      <c r="BW319" s="77"/>
      <c r="BX319" s="77"/>
      <c r="CA319" s="77"/>
    </row>
    <row r="320" spans="2:79">
      <c r="B320" s="5">
        <f t="shared" si="205"/>
        <v>40098.10790509214</v>
      </c>
      <c r="C320">
        <f>LOOKUP(B320,Data!$A$6:$A$1806,Data!B$6:B$1806)</f>
        <v>59.979000091552734</v>
      </c>
      <c r="D320" s="8">
        <f>LOOKUP(B320,Data!$A$6:$A$1806,Data!C$6:C$1806)</f>
        <v>3789.28515625</v>
      </c>
      <c r="H320" s="16">
        <f t="shared" si="203"/>
        <v>16.7999267578125</v>
      </c>
      <c r="I320" s="8">
        <f t="shared" si="201"/>
        <v>14.810259318641853</v>
      </c>
      <c r="J320" s="8"/>
      <c r="K320" s="8"/>
      <c r="L320" s="8">
        <f t="shared" si="195"/>
        <v>0</v>
      </c>
      <c r="M320" s="8">
        <f t="shared" si="196"/>
        <v>3789.551996050493</v>
      </c>
      <c r="N320" s="8">
        <f>AVERAGE(D$79:D320)</f>
        <v>3771.0564943423942</v>
      </c>
      <c r="O320" s="8">
        <f>AVERAGE(M$79:M320)</f>
        <v>3773.3425905818904</v>
      </c>
      <c r="P320" s="8">
        <f t="shared" si="200"/>
        <v>3779.3438814103097</v>
      </c>
      <c r="Q320" s="8">
        <f>AVERAGE(P$79:P320)</f>
        <v>3743.5517947641601</v>
      </c>
      <c r="R320">
        <f t="shared" si="198"/>
        <v>633</v>
      </c>
      <c r="S320" s="9"/>
      <c r="T320" s="8"/>
      <c r="U320" s="9"/>
      <c r="Y320">
        <v>0</v>
      </c>
      <c r="Z320">
        <f t="shared" si="202"/>
        <v>633</v>
      </c>
      <c r="AA320">
        <f t="shared" si="197"/>
        <v>-1008.7671479376273</v>
      </c>
      <c r="AO320" s="5">
        <f t="shared" si="199"/>
        <v>40098.10790509214</v>
      </c>
      <c r="AP320" s="51">
        <f>LOOKUP($AO320,Data!$A$6:$A$1806,Data!$B$6:$B$1806)</f>
        <v>59.979000091552734</v>
      </c>
      <c r="AQ320" s="9">
        <f>LOOKUP($AO320,Data!$A$6:$A$1806,Data!$C$6:$C$1806)</f>
        <v>3789.28515625</v>
      </c>
      <c r="AR320" s="9">
        <f>LOOKUP($AO320,Data!$A$6:$A$1806,Data!$D$6:$D$1806)</f>
        <v>335</v>
      </c>
      <c r="AS320" s="9">
        <f>IF($AS$1="+",LOOKUP($AO320,Data!$A$6:$A$1806,Data!$E$6:$E$1806)*-1,LOOKUP($AO320,Data!$A$6:$A$1806,Data!$E$6:$E$1806))</f>
        <v>-206.4591064453125</v>
      </c>
      <c r="AT320" s="9">
        <f>LOOKUP($AO320,Data!$A$6:$A$1806,Data!$F$6:$F$1806)</f>
        <v>0</v>
      </c>
      <c r="AU320" s="9">
        <f>LOOKUP($AO320,Data!$A$6:$A$1806,Data!$G$6:$G$1806)</f>
        <v>233.5</v>
      </c>
      <c r="AV320" s="9">
        <f>LOOKUP($AO320,Data!$A$6:$A$1806,Data!$H$6:$H$1806)</f>
        <v>10</v>
      </c>
      <c r="AW320" s="9">
        <f>LOOKUP($AO320,Data!$A$6:$A$1806,Data!$I$6:$I$1806)</f>
        <v>0</v>
      </c>
      <c r="AX320" s="9">
        <f>LOOKUP($AO320,Data!$A$6:$A$1806,Data!$J$6:$J$1806)</f>
        <v>-103</v>
      </c>
      <c r="AY320" s="9">
        <f>LOOKUP($AO320,Data!$A$6:$A$1806,Data!$K$6:$K$1806)</f>
        <v>7632</v>
      </c>
      <c r="AZ320" s="16">
        <f t="shared" si="204"/>
        <v>16.7999267578125</v>
      </c>
      <c r="BB320" s="5"/>
      <c r="BO320" s="77"/>
      <c r="BP320" s="5"/>
      <c r="BQ320" s="77"/>
      <c r="BR320" s="77"/>
      <c r="BS320" s="77"/>
      <c r="BT320" s="77"/>
      <c r="BU320" s="77"/>
      <c r="BV320" s="77"/>
      <c r="BW320" s="77"/>
      <c r="BX320" s="77"/>
      <c r="CA320" s="77"/>
    </row>
    <row r="321" spans="2:79">
      <c r="B321" s="5">
        <f t="shared" si="205"/>
        <v>40098.107928240286</v>
      </c>
      <c r="C321">
        <f>LOOKUP(B321,Data!$A$6:$A$1806,Data!B$6:B$1806)</f>
        <v>59.976001739501953</v>
      </c>
      <c r="D321" s="8">
        <f>LOOKUP(B321,Data!$A$6:$A$1806,Data!C$6:C$1806)</f>
        <v>3788.25634765625</v>
      </c>
      <c r="H321" s="16">
        <f t="shared" si="203"/>
        <v>19.1986083984375</v>
      </c>
      <c r="I321" s="8">
        <f t="shared" si="201"/>
        <v>16.346181496570331</v>
      </c>
      <c r="J321" s="8"/>
      <c r="K321" s="8"/>
      <c r="L321" s="8">
        <f t="shared" si="195"/>
        <v>0</v>
      </c>
      <c r="M321" s="8">
        <f t="shared" si="196"/>
        <v>3791.0879182284216</v>
      </c>
      <c r="N321" s="8">
        <f>AVERAGE(D$79:D321)</f>
        <v>3771.1272756317517</v>
      </c>
      <c r="O321" s="8">
        <f>AVERAGE(M$79:M321)</f>
        <v>3773.415616621588</v>
      </c>
      <c r="P321" s="8">
        <f t="shared" si="200"/>
        <v>3779.3438814103097</v>
      </c>
      <c r="Q321" s="8">
        <f>AVERAGE(P$79:P321)</f>
        <v>3743.6996959486482</v>
      </c>
      <c r="R321">
        <f t="shared" si="198"/>
        <v>633</v>
      </c>
      <c r="S321" s="9"/>
      <c r="T321" s="8"/>
      <c r="U321" s="9"/>
      <c r="Y321">
        <v>0</v>
      </c>
      <c r="Z321">
        <f t="shared" si="202"/>
        <v>633</v>
      </c>
      <c r="AA321">
        <f t="shared" si="197"/>
        <v>-962.76378405036121</v>
      </c>
      <c r="AO321" s="5">
        <f t="shared" si="199"/>
        <v>40098.107928240286</v>
      </c>
      <c r="AP321" s="51">
        <f>LOOKUP($AO321,Data!$A$6:$A$1806,Data!$B$6:$B$1806)</f>
        <v>59.976001739501953</v>
      </c>
      <c r="AQ321" s="9">
        <f>LOOKUP($AO321,Data!$A$6:$A$1806,Data!$C$6:$C$1806)</f>
        <v>3788.25634765625</v>
      </c>
      <c r="AR321" s="9">
        <f>LOOKUP($AO321,Data!$A$6:$A$1806,Data!$D$6:$D$1806)</f>
        <v>335</v>
      </c>
      <c r="AS321" s="9">
        <f>IF($AS$1="+",LOOKUP($AO321,Data!$A$6:$A$1806,Data!$E$6:$E$1806)*-1,LOOKUP($AO321,Data!$A$6:$A$1806,Data!$E$6:$E$1806))</f>
        <v>-211.25604248046875</v>
      </c>
      <c r="AT321" s="9">
        <f>LOOKUP($AO321,Data!$A$6:$A$1806,Data!$F$6:$F$1806)</f>
        <v>0</v>
      </c>
      <c r="AU321" s="9">
        <f>LOOKUP($AO321,Data!$A$6:$A$1806,Data!$G$6:$G$1806)</f>
        <v>234</v>
      </c>
      <c r="AV321" s="9">
        <f>LOOKUP($AO321,Data!$A$6:$A$1806,Data!$H$6:$H$1806)</f>
        <v>10</v>
      </c>
      <c r="AW321" s="9">
        <f>LOOKUP($AO321,Data!$A$6:$A$1806,Data!$I$6:$I$1806)</f>
        <v>0</v>
      </c>
      <c r="AX321" s="9">
        <f>LOOKUP($AO321,Data!$A$6:$A$1806,Data!$J$6:$J$1806)</f>
        <v>-103</v>
      </c>
      <c r="AY321" s="9">
        <f>LOOKUP($AO321,Data!$A$6:$A$1806,Data!$K$6:$K$1806)</f>
        <v>7632</v>
      </c>
      <c r="AZ321" s="16">
        <f t="shared" si="204"/>
        <v>19.1986083984375</v>
      </c>
      <c r="BB321" s="5"/>
      <c r="BO321" s="77"/>
      <c r="BP321" s="5"/>
      <c r="BQ321" s="77"/>
      <c r="BR321" s="77"/>
      <c r="BS321" s="77"/>
      <c r="BT321" s="77"/>
      <c r="BU321" s="77"/>
      <c r="BV321" s="77"/>
      <c r="BW321" s="77"/>
      <c r="BX321" s="77"/>
      <c r="CA321" s="77"/>
    </row>
    <row r="322" spans="2:79">
      <c r="B322" s="5">
        <f t="shared" si="205"/>
        <v>40098.107951388432</v>
      </c>
      <c r="C322">
        <f>LOOKUP(B322,Data!$A$6:$A$1806,Data!B$6:B$1806)</f>
        <v>59.976001739501953</v>
      </c>
      <c r="D322" s="8">
        <f>LOOKUP(B322,Data!$A$6:$A$1806,Data!C$6:C$1806)</f>
        <v>3788.25634765625</v>
      </c>
      <c r="H322" s="16">
        <f t="shared" si="203"/>
        <v>19.1986083984375</v>
      </c>
      <c r="I322" s="8">
        <f t="shared" si="201"/>
        <v>17.344530912223838</v>
      </c>
      <c r="J322" s="8"/>
      <c r="K322" s="8"/>
      <c r="L322" s="8">
        <f t="shared" si="195"/>
        <v>0</v>
      </c>
      <c r="M322" s="8">
        <f t="shared" si="196"/>
        <v>3792.0862676440752</v>
      </c>
      <c r="N322" s="8">
        <f>AVERAGE(D$79:D322)</f>
        <v>3771.1974767466058</v>
      </c>
      <c r="O322" s="8">
        <f>AVERAGE(M$79:M322)</f>
        <v>3773.4921356831555</v>
      </c>
      <c r="P322" s="8">
        <f t="shared" si="200"/>
        <v>3779.3438814103097</v>
      </c>
      <c r="Q322" s="8">
        <f>AVERAGE(P$79:P322)</f>
        <v>3743.8463798394373</v>
      </c>
      <c r="R322">
        <f t="shared" si="198"/>
        <v>633</v>
      </c>
      <c r="S322" s="9"/>
      <c r="T322" s="8"/>
      <c r="U322" s="9"/>
      <c r="Y322">
        <v>0</v>
      </c>
      <c r="Z322">
        <f t="shared" si="202"/>
        <v>633</v>
      </c>
      <c r="AA322">
        <f t="shared" si="197"/>
        <v>-962.76378405036121</v>
      </c>
      <c r="AO322" s="5">
        <f t="shared" si="199"/>
        <v>40098.107951388432</v>
      </c>
      <c r="AP322" s="51">
        <f>LOOKUP($AO322,Data!$A$6:$A$1806,Data!$B$6:$B$1806)</f>
        <v>59.976001739501953</v>
      </c>
      <c r="AQ322" s="9">
        <f>LOOKUP($AO322,Data!$A$6:$A$1806,Data!$C$6:$C$1806)</f>
        <v>3788.25634765625</v>
      </c>
      <c r="AR322" s="9">
        <f>LOOKUP($AO322,Data!$A$6:$A$1806,Data!$D$6:$D$1806)</f>
        <v>335</v>
      </c>
      <c r="AS322" s="9">
        <f>IF($AS$1="+",LOOKUP($AO322,Data!$A$6:$A$1806,Data!$E$6:$E$1806)*-1,LOOKUP($AO322,Data!$A$6:$A$1806,Data!$E$6:$E$1806))</f>
        <v>-211.25604248046875</v>
      </c>
      <c r="AT322" s="9">
        <f>LOOKUP($AO322,Data!$A$6:$A$1806,Data!$F$6:$F$1806)</f>
        <v>0</v>
      </c>
      <c r="AU322" s="9">
        <f>LOOKUP($AO322,Data!$A$6:$A$1806,Data!$G$6:$G$1806)</f>
        <v>234</v>
      </c>
      <c r="AV322" s="9">
        <f>LOOKUP($AO322,Data!$A$6:$A$1806,Data!$H$6:$H$1806)</f>
        <v>10</v>
      </c>
      <c r="AW322" s="9">
        <f>LOOKUP($AO322,Data!$A$6:$A$1806,Data!$I$6:$I$1806)</f>
        <v>0</v>
      </c>
      <c r="AX322" s="9">
        <f>LOOKUP($AO322,Data!$A$6:$A$1806,Data!$J$6:$J$1806)</f>
        <v>-103</v>
      </c>
      <c r="AY322" s="9">
        <f>LOOKUP($AO322,Data!$A$6:$A$1806,Data!$K$6:$K$1806)</f>
        <v>7632</v>
      </c>
      <c r="AZ322" s="16">
        <f t="shared" si="204"/>
        <v>19.1986083984375</v>
      </c>
      <c r="BB322" s="5"/>
      <c r="BO322" s="77"/>
      <c r="BP322" s="5"/>
      <c r="BQ322" s="77"/>
      <c r="BR322" s="77"/>
      <c r="BS322" s="77"/>
      <c r="BT322" s="77"/>
      <c r="BU322" s="77"/>
      <c r="BV322" s="77"/>
      <c r="BW322" s="77"/>
      <c r="BX322" s="77"/>
      <c r="CA322" s="77"/>
    </row>
    <row r="323" spans="2:79">
      <c r="B323" s="5">
        <f t="shared" si="205"/>
        <v>40098.107974536579</v>
      </c>
      <c r="C323">
        <f>LOOKUP(B323,Data!$A$6:$A$1806,Data!B$6:B$1806)</f>
        <v>59.976001739501953</v>
      </c>
      <c r="D323" s="8">
        <f>LOOKUP(B323,Data!$A$6:$A$1806,Data!C$6:C$1806)</f>
        <v>3790.46728515625</v>
      </c>
      <c r="H323" s="16">
        <f t="shared" si="203"/>
        <v>19.1986083984375</v>
      </c>
      <c r="I323" s="8">
        <f t="shared" si="201"/>
        <v>17.993458032398621</v>
      </c>
      <c r="J323" s="8"/>
      <c r="K323" s="8"/>
      <c r="L323" s="8">
        <f t="shared" si="195"/>
        <v>0</v>
      </c>
      <c r="M323" s="8">
        <f t="shared" si="196"/>
        <v>3792.7351947642501</v>
      </c>
      <c r="N323" s="8">
        <f>AVERAGE(D$79:D323)</f>
        <v>3771.2761290258291</v>
      </c>
      <c r="O323" s="8">
        <f>AVERAGE(M$79:M323)</f>
        <v>3773.5706787814456</v>
      </c>
      <c r="P323" s="8">
        <f t="shared" si="200"/>
        <v>3779.3438814103097</v>
      </c>
      <c r="Q323" s="8">
        <f>AVERAGE(P$79:P323)</f>
        <v>3743.9918614032522</v>
      </c>
      <c r="R323">
        <f t="shared" si="198"/>
        <v>633</v>
      </c>
      <c r="S323" s="9"/>
      <c r="T323" s="8"/>
      <c r="U323" s="9"/>
      <c r="Y323">
        <v>0</v>
      </c>
      <c r="Z323">
        <f t="shared" si="202"/>
        <v>633</v>
      </c>
      <c r="AA323">
        <f t="shared" si="197"/>
        <v>-962.76378405036121</v>
      </c>
      <c r="AO323" s="5">
        <f t="shared" si="199"/>
        <v>40098.107974536579</v>
      </c>
      <c r="AP323" s="51">
        <f>LOOKUP($AO323,Data!$A$6:$A$1806,Data!$B$6:$B$1806)</f>
        <v>59.976001739501953</v>
      </c>
      <c r="AQ323" s="9">
        <f>LOOKUP($AO323,Data!$A$6:$A$1806,Data!$C$6:$C$1806)</f>
        <v>3790.46728515625</v>
      </c>
      <c r="AR323" s="9">
        <f>LOOKUP($AO323,Data!$A$6:$A$1806,Data!$D$6:$D$1806)</f>
        <v>335</v>
      </c>
      <c r="AS323" s="9">
        <f>IF($AS$1="+",LOOKUP($AO323,Data!$A$6:$A$1806,Data!$E$6:$E$1806)*-1,LOOKUP($AO323,Data!$A$6:$A$1806,Data!$E$6:$E$1806))</f>
        <v>-211.25604248046875</v>
      </c>
      <c r="AT323" s="9">
        <f>LOOKUP($AO323,Data!$A$6:$A$1806,Data!$F$6:$F$1806)</f>
        <v>1</v>
      </c>
      <c r="AU323" s="9">
        <f>LOOKUP($AO323,Data!$A$6:$A$1806,Data!$G$6:$G$1806)</f>
        <v>234.5</v>
      </c>
      <c r="AV323" s="9">
        <f>LOOKUP($AO323,Data!$A$6:$A$1806,Data!$H$6:$H$1806)</f>
        <v>10</v>
      </c>
      <c r="AW323" s="9">
        <f>LOOKUP($AO323,Data!$A$6:$A$1806,Data!$I$6:$I$1806)</f>
        <v>0</v>
      </c>
      <c r="AX323" s="9">
        <f>LOOKUP($AO323,Data!$A$6:$A$1806,Data!$J$6:$J$1806)</f>
        <v>-103</v>
      </c>
      <c r="AY323" s="9">
        <f>LOOKUP($AO323,Data!$A$6:$A$1806,Data!$K$6:$K$1806)</f>
        <v>7632</v>
      </c>
      <c r="AZ323" s="16">
        <f t="shared" si="204"/>
        <v>19.1986083984375</v>
      </c>
      <c r="BB323" s="5"/>
      <c r="BO323" s="77"/>
      <c r="BP323" s="5"/>
      <c r="BQ323" s="77"/>
      <c r="BR323" s="77"/>
      <c r="BS323" s="77"/>
      <c r="BT323" s="77"/>
      <c r="BU323" s="77"/>
      <c r="BV323" s="77"/>
      <c r="BW323" s="77"/>
      <c r="BX323" s="77"/>
      <c r="CA323" s="77"/>
    </row>
    <row r="324" spans="2:79">
      <c r="B324" s="5">
        <f t="shared" si="205"/>
        <v>40098.107997684725</v>
      </c>
      <c r="C324">
        <f>LOOKUP(B324,Data!$A$6:$A$1806,Data!B$6:B$1806)</f>
        <v>59.981998443603516</v>
      </c>
      <c r="D324" s="8">
        <f>LOOKUP(B324,Data!$A$6:$A$1806,Data!C$6:C$1806)</f>
        <v>3790.66455078125</v>
      </c>
      <c r="H324" s="16">
        <f t="shared" si="203"/>
        <v>14.4012451171875</v>
      </c>
      <c r="I324" s="8">
        <f t="shared" si="201"/>
        <v>16.736183512074732</v>
      </c>
      <c r="J324" s="8"/>
      <c r="K324" s="8"/>
      <c r="L324" s="8">
        <f t="shared" si="195"/>
        <v>0</v>
      </c>
      <c r="M324" s="8">
        <f t="shared" si="196"/>
        <v>3791.4779202439263</v>
      </c>
      <c r="N324" s="8">
        <f>AVERAGE(D$79:D324)</f>
        <v>3771.3549437484121</v>
      </c>
      <c r="O324" s="8">
        <f>AVERAGE(M$79:M324)</f>
        <v>3773.6434724459277</v>
      </c>
      <c r="P324" s="8">
        <f t="shared" si="200"/>
        <v>3779.3438814103097</v>
      </c>
      <c r="Q324" s="8">
        <f>AVERAGE(P$79:P324)</f>
        <v>3744.1361553624647</v>
      </c>
      <c r="R324">
        <f t="shared" si="198"/>
        <v>633</v>
      </c>
      <c r="S324" s="9"/>
      <c r="T324" s="8"/>
      <c r="U324" s="9"/>
      <c r="Y324">
        <v>0</v>
      </c>
      <c r="Z324">
        <f t="shared" si="202"/>
        <v>633</v>
      </c>
      <c r="AA324">
        <f t="shared" si="197"/>
        <v>-1059.3874421425608</v>
      </c>
      <c r="AO324" s="5">
        <f t="shared" si="199"/>
        <v>40098.107997684725</v>
      </c>
      <c r="AP324" s="51">
        <f>LOOKUP($AO324,Data!$A$6:$A$1806,Data!$B$6:$B$1806)</f>
        <v>59.981998443603516</v>
      </c>
      <c r="AQ324" s="9">
        <f>LOOKUP($AO324,Data!$A$6:$A$1806,Data!$C$6:$C$1806)</f>
        <v>3790.66455078125</v>
      </c>
      <c r="AR324" s="9">
        <f>LOOKUP($AO324,Data!$A$6:$A$1806,Data!$D$6:$D$1806)</f>
        <v>335</v>
      </c>
      <c r="AS324" s="9">
        <f>IF($AS$1="+",LOOKUP($AO324,Data!$A$6:$A$1806,Data!$E$6:$E$1806)*-1,LOOKUP($AO324,Data!$A$6:$A$1806,Data!$E$6:$E$1806))</f>
        <v>-211.25604248046875</v>
      </c>
      <c r="AT324" s="9">
        <f>LOOKUP($AO324,Data!$A$6:$A$1806,Data!$F$6:$F$1806)</f>
        <v>1</v>
      </c>
      <c r="AU324" s="9">
        <f>LOOKUP($AO324,Data!$A$6:$A$1806,Data!$G$6:$G$1806)</f>
        <v>235</v>
      </c>
      <c r="AV324" s="9">
        <f>LOOKUP($AO324,Data!$A$6:$A$1806,Data!$H$6:$H$1806)</f>
        <v>10</v>
      </c>
      <c r="AW324" s="9">
        <f>LOOKUP($AO324,Data!$A$6:$A$1806,Data!$I$6:$I$1806)</f>
        <v>0</v>
      </c>
      <c r="AX324" s="9">
        <f>LOOKUP($AO324,Data!$A$6:$A$1806,Data!$J$6:$J$1806)</f>
        <v>-103</v>
      </c>
      <c r="AY324" s="9">
        <f>LOOKUP($AO324,Data!$A$6:$A$1806,Data!$K$6:$K$1806)</f>
        <v>7632</v>
      </c>
      <c r="AZ324" s="16">
        <f t="shared" si="204"/>
        <v>14.4012451171875</v>
      </c>
      <c r="BB324" s="5"/>
      <c r="BO324" s="77"/>
      <c r="BP324" s="5"/>
      <c r="BQ324" s="77"/>
      <c r="BR324" s="77"/>
      <c r="BS324" s="77"/>
      <c r="BT324" s="77"/>
      <c r="BU324" s="77"/>
      <c r="BV324" s="77"/>
      <c r="BW324" s="77"/>
      <c r="BX324" s="77"/>
      <c r="CA324" s="77"/>
    </row>
    <row r="325" spans="2:79">
      <c r="B325" s="5">
        <f t="shared" si="205"/>
        <v>40098.108020832871</v>
      </c>
      <c r="C325">
        <f>LOOKUP(B325,Data!$A$6:$A$1806,Data!B$6:B$1806)</f>
        <v>59.981998443603516</v>
      </c>
      <c r="D325" s="8">
        <f>LOOKUP(B325,Data!$A$6:$A$1806,Data!C$6:C$1806)</f>
        <v>3790.66455078125</v>
      </c>
      <c r="H325" s="16">
        <f t="shared" si="203"/>
        <v>14.4012451171875</v>
      </c>
      <c r="I325" s="8">
        <f t="shared" si="201"/>
        <v>15.918955073864201</v>
      </c>
      <c r="J325" s="8"/>
      <c r="K325" s="8"/>
      <c r="L325" s="8">
        <f t="shared" si="195"/>
        <v>0</v>
      </c>
      <c r="M325" s="8">
        <f t="shared" si="196"/>
        <v>3790.6606918057159</v>
      </c>
      <c r="N325" s="8">
        <f>AVERAGE(D$79:D325)</f>
        <v>3771.4331202951039</v>
      </c>
      <c r="O325" s="8">
        <f>AVERAGE(M$79:M325)</f>
        <v>3773.7123680708664</v>
      </c>
      <c r="P325" s="8">
        <f t="shared" si="200"/>
        <v>3779.3438814103097</v>
      </c>
      <c r="Q325" s="8">
        <f>AVERAGE(P$79:P325)</f>
        <v>3744.2792762000577</v>
      </c>
      <c r="R325">
        <f t="shared" si="198"/>
        <v>633</v>
      </c>
      <c r="S325" s="9"/>
      <c r="T325" s="8"/>
      <c r="U325" s="9"/>
      <c r="Y325">
        <v>0</v>
      </c>
      <c r="Z325">
        <f t="shared" si="202"/>
        <v>633</v>
      </c>
      <c r="AA325">
        <f t="shared" si="197"/>
        <v>-1059.3874421425608</v>
      </c>
      <c r="AO325" s="5">
        <f t="shared" si="199"/>
        <v>40098.108020832871</v>
      </c>
      <c r="AP325" s="51">
        <f>LOOKUP($AO325,Data!$A$6:$A$1806,Data!$B$6:$B$1806)</f>
        <v>59.981998443603516</v>
      </c>
      <c r="AQ325" s="9">
        <f>LOOKUP($AO325,Data!$A$6:$A$1806,Data!$C$6:$C$1806)</f>
        <v>3790.66455078125</v>
      </c>
      <c r="AR325" s="9">
        <f>LOOKUP($AO325,Data!$A$6:$A$1806,Data!$D$6:$D$1806)</f>
        <v>335</v>
      </c>
      <c r="AS325" s="9">
        <f>IF($AS$1="+",LOOKUP($AO325,Data!$A$6:$A$1806,Data!$E$6:$E$1806)*-1,LOOKUP($AO325,Data!$A$6:$A$1806,Data!$E$6:$E$1806))</f>
        <v>-211.25604248046875</v>
      </c>
      <c r="AT325" s="9">
        <f>LOOKUP($AO325,Data!$A$6:$A$1806,Data!$F$6:$F$1806)</f>
        <v>1</v>
      </c>
      <c r="AU325" s="9">
        <f>LOOKUP($AO325,Data!$A$6:$A$1806,Data!$G$6:$G$1806)</f>
        <v>235</v>
      </c>
      <c r="AV325" s="9">
        <f>LOOKUP($AO325,Data!$A$6:$A$1806,Data!$H$6:$H$1806)</f>
        <v>10</v>
      </c>
      <c r="AW325" s="9">
        <f>LOOKUP($AO325,Data!$A$6:$A$1806,Data!$I$6:$I$1806)</f>
        <v>0</v>
      </c>
      <c r="AX325" s="9">
        <f>LOOKUP($AO325,Data!$A$6:$A$1806,Data!$J$6:$J$1806)</f>
        <v>-103</v>
      </c>
      <c r="AY325" s="9">
        <f>LOOKUP($AO325,Data!$A$6:$A$1806,Data!$K$6:$K$1806)</f>
        <v>7632</v>
      </c>
      <c r="AZ325" s="16">
        <f t="shared" si="204"/>
        <v>14.4012451171875</v>
      </c>
      <c r="BB325" s="5"/>
      <c r="BO325" s="77"/>
      <c r="BP325" s="5"/>
      <c r="BQ325" s="77"/>
      <c r="BR325" s="77"/>
      <c r="BS325" s="77"/>
      <c r="BT325" s="77"/>
      <c r="BU325" s="77"/>
      <c r="BV325" s="77"/>
      <c r="BW325" s="77"/>
      <c r="BX325" s="77"/>
      <c r="CA325" s="77"/>
    </row>
    <row r="326" spans="2:79">
      <c r="B326" s="5">
        <f t="shared" si="205"/>
        <v>40098.108043981018</v>
      </c>
      <c r="C326">
        <f>LOOKUP(B326,Data!$A$6:$A$1806,Data!B$6:B$1806)</f>
        <v>59.978000640869141</v>
      </c>
      <c r="D326" s="8">
        <f>LOOKUP(B326,Data!$A$6:$A$1806,Data!C$6:C$1806)</f>
        <v>3789.673828125</v>
      </c>
      <c r="H326" s="16">
        <f t="shared" si="203"/>
        <v>17.5994873046875</v>
      </c>
      <c r="I326" s="8">
        <f t="shared" si="201"/>
        <v>16.507141354652354</v>
      </c>
      <c r="J326" s="8"/>
      <c r="K326" s="8"/>
      <c r="L326" s="8">
        <f t="shared" si="195"/>
        <v>0</v>
      </c>
      <c r="M326" s="8">
        <f t="shared" si="196"/>
        <v>3791.2488780865042</v>
      </c>
      <c r="N326" s="8">
        <f>AVERAGE(D$79:D326)</f>
        <v>3771.5066715363532</v>
      </c>
      <c r="O326" s="8">
        <f>AVERAGE(M$79:M326)</f>
        <v>3773.7830798047999</v>
      </c>
      <c r="P326" s="8">
        <f t="shared" si="200"/>
        <v>3779.3438814103097</v>
      </c>
      <c r="Q326" s="8">
        <f>AVERAGE(P$79:P326)</f>
        <v>3744.4212381644716</v>
      </c>
      <c r="R326">
        <f t="shared" si="198"/>
        <v>633</v>
      </c>
      <c r="S326" s="9"/>
      <c r="T326" s="8"/>
      <c r="U326" s="9"/>
      <c r="Y326">
        <v>0</v>
      </c>
      <c r="Z326">
        <f t="shared" si="202"/>
        <v>633</v>
      </c>
      <c r="AA326">
        <f t="shared" si="197"/>
        <v>-992.95187146575711</v>
      </c>
      <c r="AO326" s="5">
        <f t="shared" si="199"/>
        <v>40098.108043981018</v>
      </c>
      <c r="AP326" s="51">
        <f>LOOKUP($AO326,Data!$A$6:$A$1806,Data!$B$6:$B$1806)</f>
        <v>59.978000640869141</v>
      </c>
      <c r="AQ326" s="9">
        <f>LOOKUP($AO326,Data!$A$6:$A$1806,Data!$C$6:$C$1806)</f>
        <v>3789.673828125</v>
      </c>
      <c r="AR326" s="9">
        <f>LOOKUP($AO326,Data!$A$6:$A$1806,Data!$D$6:$D$1806)</f>
        <v>335</v>
      </c>
      <c r="AS326" s="9">
        <f>IF($AS$1="+",LOOKUP($AO326,Data!$A$6:$A$1806,Data!$E$6:$E$1806)*-1,LOOKUP($AO326,Data!$A$6:$A$1806,Data!$E$6:$E$1806))</f>
        <v>-211.25604248046875</v>
      </c>
      <c r="AT326" s="9">
        <f>LOOKUP($AO326,Data!$A$6:$A$1806,Data!$F$6:$F$1806)</f>
        <v>1</v>
      </c>
      <c r="AU326" s="9">
        <f>LOOKUP($AO326,Data!$A$6:$A$1806,Data!$G$6:$G$1806)</f>
        <v>235.5</v>
      </c>
      <c r="AV326" s="9">
        <f>LOOKUP($AO326,Data!$A$6:$A$1806,Data!$H$6:$H$1806)</f>
        <v>10</v>
      </c>
      <c r="AW326" s="9">
        <f>LOOKUP($AO326,Data!$A$6:$A$1806,Data!$I$6:$I$1806)</f>
        <v>0</v>
      </c>
      <c r="AX326" s="9">
        <f>LOOKUP($AO326,Data!$A$6:$A$1806,Data!$J$6:$J$1806)</f>
        <v>-103</v>
      </c>
      <c r="AY326" s="9">
        <f>LOOKUP($AO326,Data!$A$6:$A$1806,Data!$K$6:$K$1806)</f>
        <v>7632</v>
      </c>
      <c r="AZ326" s="16">
        <f t="shared" si="204"/>
        <v>17.5994873046875</v>
      </c>
      <c r="BB326" s="5"/>
      <c r="BO326" s="77"/>
      <c r="BP326" s="5"/>
      <c r="BQ326" s="77"/>
      <c r="BR326" s="77"/>
      <c r="BS326" s="77"/>
      <c r="BT326" s="77"/>
      <c r="BU326" s="77"/>
      <c r="BV326" s="77"/>
      <c r="BW326" s="77"/>
      <c r="BX326" s="77"/>
      <c r="CA326" s="77"/>
    </row>
    <row r="327" spans="2:79">
      <c r="B327" s="5">
        <f t="shared" si="205"/>
        <v>40098.108067129164</v>
      </c>
      <c r="C327">
        <f>LOOKUP(B327,Data!$A$6:$A$1806,Data!B$6:B$1806)</f>
        <v>59.9739990234375</v>
      </c>
      <c r="D327" s="8">
        <f>LOOKUP(B327,Data!$A$6:$A$1806,Data!C$6:C$1806)</f>
        <v>3789.26708984375</v>
      </c>
      <c r="H327" s="16">
        <f t="shared" si="203"/>
        <v>20.80078125</v>
      </c>
      <c r="I327" s="8">
        <f t="shared" si="201"/>
        <v>18.009915318024031</v>
      </c>
      <c r="J327" s="8"/>
      <c r="K327" s="8"/>
      <c r="L327" s="8">
        <f t="shared" si="195"/>
        <v>0</v>
      </c>
      <c r="M327" s="8">
        <f t="shared" si="196"/>
        <v>3792.7516520498757</v>
      </c>
      <c r="N327" s="8">
        <f>AVERAGE(D$79:D327)</f>
        <v>3771.5779985175077</v>
      </c>
      <c r="O327" s="8">
        <f>AVERAGE(M$79:M327)</f>
        <v>3773.8592588097999</v>
      </c>
      <c r="P327" s="8">
        <f t="shared" si="200"/>
        <v>3779.3438814103097</v>
      </c>
      <c r="Q327" s="8">
        <f>AVERAGE(P$79:P327)</f>
        <v>3744.5620552743339</v>
      </c>
      <c r="R327">
        <f t="shared" si="198"/>
        <v>633</v>
      </c>
      <c r="S327" s="9"/>
      <c r="T327" s="8"/>
      <c r="U327" s="9"/>
      <c r="Y327">
        <v>0</v>
      </c>
      <c r="Z327">
        <f t="shared" si="202"/>
        <v>633</v>
      </c>
      <c r="AA327">
        <f t="shared" si="197"/>
        <v>-934.3045071929281</v>
      </c>
      <c r="AO327" s="5">
        <f t="shared" si="199"/>
        <v>40098.108067129164</v>
      </c>
      <c r="AP327" s="51">
        <f>LOOKUP($AO327,Data!$A$6:$A$1806,Data!$B$6:$B$1806)</f>
        <v>59.9739990234375</v>
      </c>
      <c r="AQ327" s="9">
        <f>LOOKUP($AO327,Data!$A$6:$A$1806,Data!$C$6:$C$1806)</f>
        <v>3789.26708984375</v>
      </c>
      <c r="AR327" s="9">
        <f>LOOKUP($AO327,Data!$A$6:$A$1806,Data!$D$6:$D$1806)</f>
        <v>335</v>
      </c>
      <c r="AS327" s="9">
        <f>IF($AS$1="+",LOOKUP($AO327,Data!$A$6:$A$1806,Data!$E$6:$E$1806)*-1,LOOKUP($AO327,Data!$A$6:$A$1806,Data!$E$6:$E$1806))</f>
        <v>-211.25604248046875</v>
      </c>
      <c r="AT327" s="9">
        <f>LOOKUP($AO327,Data!$A$6:$A$1806,Data!$F$6:$F$1806)</f>
        <v>1</v>
      </c>
      <c r="AU327" s="9">
        <f>LOOKUP($AO327,Data!$A$6:$A$1806,Data!$G$6:$G$1806)</f>
        <v>236</v>
      </c>
      <c r="AV327" s="9">
        <f>LOOKUP($AO327,Data!$A$6:$A$1806,Data!$H$6:$H$1806)</f>
        <v>10</v>
      </c>
      <c r="AW327" s="9">
        <f>LOOKUP($AO327,Data!$A$6:$A$1806,Data!$I$6:$I$1806)</f>
        <v>0</v>
      </c>
      <c r="AX327" s="9">
        <f>LOOKUP($AO327,Data!$A$6:$A$1806,Data!$J$6:$J$1806)</f>
        <v>-103</v>
      </c>
      <c r="AY327" s="9">
        <f>LOOKUP($AO327,Data!$A$6:$A$1806,Data!$K$6:$K$1806)</f>
        <v>7632</v>
      </c>
      <c r="AZ327" s="16">
        <f t="shared" si="204"/>
        <v>20.80078125</v>
      </c>
      <c r="BB327" s="5"/>
      <c r="BO327" s="77"/>
      <c r="BP327" s="5"/>
      <c r="BQ327" s="77"/>
      <c r="BR327" s="77"/>
      <c r="BS327" s="77"/>
      <c r="BT327" s="77"/>
      <c r="BU327" s="77"/>
      <c r="BV327" s="77"/>
      <c r="BW327" s="77"/>
      <c r="BX327" s="77"/>
      <c r="CA327" s="77"/>
    </row>
    <row r="328" spans="2:79">
      <c r="B328" s="5">
        <f t="shared" si="205"/>
        <v>40098.10809027731</v>
      </c>
      <c r="C328">
        <f>LOOKUP(B328,Data!$A$6:$A$1806,Data!B$6:B$1806)</f>
        <v>59.9739990234375</v>
      </c>
      <c r="D328" s="8">
        <f>LOOKUP(B328,Data!$A$6:$A$1806,Data!C$6:C$1806)</f>
        <v>3789.26708984375</v>
      </c>
      <c r="H328" s="16">
        <f t="shared" si="203"/>
        <v>20.80078125</v>
      </c>
      <c r="I328" s="8">
        <f t="shared" si="201"/>
        <v>18.986718394215622</v>
      </c>
      <c r="J328" s="8"/>
      <c r="K328" s="8"/>
      <c r="L328" s="8">
        <f t="shared" si="195"/>
        <v>0</v>
      </c>
      <c r="M328" s="8">
        <f t="shared" si="196"/>
        <v>3793.7284551260673</v>
      </c>
      <c r="N328" s="8">
        <f>AVERAGE(D$79:D328)</f>
        <v>3771.6487548828127</v>
      </c>
      <c r="O328" s="8">
        <f>AVERAGE(M$79:M328)</f>
        <v>3773.9387355950653</v>
      </c>
      <c r="P328" s="8">
        <f t="shared" si="200"/>
        <v>3779.3438814103097</v>
      </c>
      <c r="Q328" s="8">
        <f>AVERAGE(P$79:P328)</f>
        <v>3744.7017413230728</v>
      </c>
      <c r="R328">
        <f t="shared" si="198"/>
        <v>633</v>
      </c>
      <c r="S328" s="9"/>
      <c r="T328" s="8"/>
      <c r="U328" s="9"/>
      <c r="Y328">
        <v>0</v>
      </c>
      <c r="Z328">
        <f t="shared" si="202"/>
        <v>633</v>
      </c>
      <c r="AA328">
        <f t="shared" si="197"/>
        <v>-934.3045071929281</v>
      </c>
      <c r="AO328" s="5">
        <f t="shared" si="199"/>
        <v>40098.10809027731</v>
      </c>
      <c r="AP328" s="51">
        <f>LOOKUP($AO328,Data!$A$6:$A$1806,Data!$B$6:$B$1806)</f>
        <v>59.9739990234375</v>
      </c>
      <c r="AQ328" s="9">
        <f>LOOKUP($AO328,Data!$A$6:$A$1806,Data!$C$6:$C$1806)</f>
        <v>3789.26708984375</v>
      </c>
      <c r="AR328" s="9">
        <f>LOOKUP($AO328,Data!$A$6:$A$1806,Data!$D$6:$D$1806)</f>
        <v>335</v>
      </c>
      <c r="AS328" s="9">
        <f>IF($AS$1="+",LOOKUP($AO328,Data!$A$6:$A$1806,Data!$E$6:$E$1806)*-1,LOOKUP($AO328,Data!$A$6:$A$1806,Data!$E$6:$E$1806))</f>
        <v>-211.25604248046875</v>
      </c>
      <c r="AT328" s="9">
        <f>LOOKUP($AO328,Data!$A$6:$A$1806,Data!$F$6:$F$1806)</f>
        <v>1</v>
      </c>
      <c r="AU328" s="9">
        <f>LOOKUP($AO328,Data!$A$6:$A$1806,Data!$G$6:$G$1806)</f>
        <v>236</v>
      </c>
      <c r="AV328" s="9">
        <f>LOOKUP($AO328,Data!$A$6:$A$1806,Data!$H$6:$H$1806)</f>
        <v>10</v>
      </c>
      <c r="AW328" s="9">
        <f>LOOKUP($AO328,Data!$A$6:$A$1806,Data!$I$6:$I$1806)</f>
        <v>0</v>
      </c>
      <c r="AX328" s="9">
        <f>LOOKUP($AO328,Data!$A$6:$A$1806,Data!$J$6:$J$1806)</f>
        <v>-103</v>
      </c>
      <c r="AY328" s="9">
        <f>LOOKUP($AO328,Data!$A$6:$A$1806,Data!$K$6:$K$1806)</f>
        <v>7632</v>
      </c>
      <c r="AZ328" s="16">
        <f t="shared" si="204"/>
        <v>20.80078125</v>
      </c>
      <c r="BB328" s="5"/>
      <c r="BO328" s="77"/>
      <c r="BP328" s="5"/>
      <c r="BQ328" s="77"/>
      <c r="BR328" s="77"/>
      <c r="BS328" s="77"/>
      <c r="BT328" s="77"/>
      <c r="BU328" s="77"/>
      <c r="BV328" s="77"/>
      <c r="BW328" s="77"/>
      <c r="BX328" s="77"/>
      <c r="CA328" s="77"/>
    </row>
    <row r="329" spans="2:79">
      <c r="B329" s="5">
        <f t="shared" si="205"/>
        <v>40098.108113425456</v>
      </c>
      <c r="C329">
        <f>LOOKUP(B329,Data!$A$6:$A$1806,Data!B$6:B$1806)</f>
        <v>59.976001739501953</v>
      </c>
      <c r="D329" s="8">
        <f>LOOKUP(B329,Data!$A$6:$A$1806,Data!C$6:C$1806)</f>
        <v>3790.430419921875</v>
      </c>
      <c r="H329" s="16">
        <f t="shared" si="203"/>
        <v>19.1986083984375</v>
      </c>
      <c r="I329" s="8">
        <f t="shared" si="201"/>
        <v>19.060879895693279</v>
      </c>
      <c r="J329" s="8"/>
      <c r="K329" s="8"/>
      <c r="L329" s="8">
        <f t="shared" si="195"/>
        <v>0</v>
      </c>
      <c r="M329" s="8">
        <f t="shared" si="196"/>
        <v>3793.8026166275449</v>
      </c>
      <c r="N329" s="8">
        <f>AVERAGE(D$79:D329)</f>
        <v>3771.7235822335656</v>
      </c>
      <c r="O329" s="8">
        <f>AVERAGE(M$79:M329)</f>
        <v>3774.017874563322</v>
      </c>
      <c r="P329" s="8">
        <f t="shared" si="200"/>
        <v>3779.3438814103097</v>
      </c>
      <c r="Q329" s="8">
        <f>AVERAGE(P$79:P329)</f>
        <v>3744.8403098834219</v>
      </c>
      <c r="R329">
        <f t="shared" si="198"/>
        <v>633</v>
      </c>
      <c r="S329" s="9"/>
      <c r="T329" s="8"/>
      <c r="U329" s="9"/>
      <c r="Y329">
        <v>0</v>
      </c>
      <c r="Z329">
        <f t="shared" si="202"/>
        <v>633</v>
      </c>
      <c r="AA329">
        <f t="shared" si="197"/>
        <v>-962.76378405036121</v>
      </c>
      <c r="AO329" s="5">
        <f t="shared" si="199"/>
        <v>40098.108113425456</v>
      </c>
      <c r="AP329" s="51">
        <f>LOOKUP($AO329,Data!$A$6:$A$1806,Data!$B$6:$B$1806)</f>
        <v>59.976001739501953</v>
      </c>
      <c r="AQ329" s="9">
        <f>LOOKUP($AO329,Data!$A$6:$A$1806,Data!$C$6:$C$1806)</f>
        <v>3790.430419921875</v>
      </c>
      <c r="AR329" s="9">
        <f>LOOKUP($AO329,Data!$A$6:$A$1806,Data!$D$6:$D$1806)</f>
        <v>335</v>
      </c>
      <c r="AS329" s="9">
        <f>IF($AS$1="+",LOOKUP($AO329,Data!$A$6:$A$1806,Data!$E$6:$E$1806)*-1,LOOKUP($AO329,Data!$A$6:$A$1806,Data!$E$6:$E$1806))</f>
        <v>-214.34669494628906</v>
      </c>
      <c r="AT329" s="9">
        <f>LOOKUP($AO329,Data!$A$6:$A$1806,Data!$F$6:$F$1806)</f>
        <v>1</v>
      </c>
      <c r="AU329" s="9">
        <f>LOOKUP($AO329,Data!$A$6:$A$1806,Data!$G$6:$G$1806)</f>
        <v>236.5</v>
      </c>
      <c r="AV329" s="9">
        <f>LOOKUP($AO329,Data!$A$6:$A$1806,Data!$H$6:$H$1806)</f>
        <v>10</v>
      </c>
      <c r="AW329" s="9">
        <f>LOOKUP($AO329,Data!$A$6:$A$1806,Data!$I$6:$I$1806)</f>
        <v>0</v>
      </c>
      <c r="AX329" s="9">
        <f>LOOKUP($AO329,Data!$A$6:$A$1806,Data!$J$6:$J$1806)</f>
        <v>-103</v>
      </c>
      <c r="AY329" s="9">
        <f>LOOKUP($AO329,Data!$A$6:$A$1806,Data!$K$6:$K$1806)</f>
        <v>7632</v>
      </c>
      <c r="AZ329" s="16">
        <f t="shared" si="204"/>
        <v>19.1986083984375</v>
      </c>
      <c r="BB329" s="5"/>
      <c r="BO329" s="77"/>
      <c r="BP329" s="5"/>
      <c r="BQ329" s="77"/>
      <c r="BR329" s="77"/>
      <c r="BS329" s="77"/>
      <c r="BT329" s="77"/>
      <c r="BU329" s="77"/>
      <c r="BV329" s="77"/>
      <c r="BW329" s="77"/>
      <c r="BX329" s="77"/>
      <c r="CA329" s="77"/>
    </row>
    <row r="330" spans="2:79">
      <c r="B330" s="5">
        <f t="shared" si="205"/>
        <v>40098.108136573603</v>
      </c>
      <c r="C330">
        <f>LOOKUP(B330,Data!$A$6:$A$1806,Data!B$6:B$1806)</f>
        <v>59.977001190185547</v>
      </c>
      <c r="D330" s="8">
        <f>LOOKUP(B330,Data!$A$6:$A$1806,Data!C$6:C$1806)</f>
        <v>3789.914306640625</v>
      </c>
      <c r="H330" s="16">
        <f t="shared" si="203"/>
        <v>18.3990478515625</v>
      </c>
      <c r="I330" s="8">
        <f t="shared" si="201"/>
        <v>18.829238680247506</v>
      </c>
      <c r="J330" s="8"/>
      <c r="K330" s="8"/>
      <c r="L330" s="8">
        <f t="shared" si="195"/>
        <v>0</v>
      </c>
      <c r="M330" s="8">
        <f t="shared" si="196"/>
        <v>3793.570975412099</v>
      </c>
      <c r="N330" s="8">
        <f>AVERAGE(D$79:D330)</f>
        <v>3771.7957676478795</v>
      </c>
      <c r="O330" s="8">
        <f>AVERAGE(M$79:M330)</f>
        <v>3774.095466233357</v>
      </c>
      <c r="P330" s="8">
        <f t="shared" si="200"/>
        <v>3779.3438814103097</v>
      </c>
      <c r="Q330" s="8">
        <f>AVERAGE(P$79:P330)</f>
        <v>3744.9777743118157</v>
      </c>
      <c r="R330">
        <f t="shared" si="198"/>
        <v>633</v>
      </c>
      <c r="S330" s="9"/>
      <c r="T330" s="8"/>
      <c r="U330" s="9"/>
      <c r="Y330">
        <v>0</v>
      </c>
      <c r="Z330">
        <f t="shared" si="202"/>
        <v>633</v>
      </c>
      <c r="AA330">
        <f t="shared" si="197"/>
        <v>-977.62483871917993</v>
      </c>
      <c r="AO330" s="5">
        <f t="shared" si="199"/>
        <v>40098.108136573603</v>
      </c>
      <c r="AP330" s="51">
        <f>LOOKUP($AO330,Data!$A$6:$A$1806,Data!$B$6:$B$1806)</f>
        <v>59.977001190185547</v>
      </c>
      <c r="AQ330" s="9">
        <f>LOOKUP($AO330,Data!$A$6:$A$1806,Data!$C$6:$C$1806)</f>
        <v>3789.914306640625</v>
      </c>
      <c r="AR330" s="9">
        <f>LOOKUP($AO330,Data!$A$6:$A$1806,Data!$D$6:$D$1806)</f>
        <v>335</v>
      </c>
      <c r="AS330" s="9">
        <f>IF($AS$1="+",LOOKUP($AO330,Data!$A$6:$A$1806,Data!$E$6:$E$1806)*-1,LOOKUP($AO330,Data!$A$6:$A$1806,Data!$E$6:$E$1806))</f>
        <v>-214.34669494628906</v>
      </c>
      <c r="AT330" s="9">
        <f>LOOKUP($AO330,Data!$A$6:$A$1806,Data!$F$6:$F$1806)</f>
        <v>1</v>
      </c>
      <c r="AU330" s="9">
        <f>LOOKUP($AO330,Data!$A$6:$A$1806,Data!$G$6:$G$1806)</f>
        <v>237</v>
      </c>
      <c r="AV330" s="9">
        <f>LOOKUP($AO330,Data!$A$6:$A$1806,Data!$H$6:$H$1806)</f>
        <v>10</v>
      </c>
      <c r="AW330" s="9">
        <f>LOOKUP($AO330,Data!$A$6:$A$1806,Data!$I$6:$I$1806)</f>
        <v>0</v>
      </c>
      <c r="AX330" s="9">
        <f>LOOKUP($AO330,Data!$A$6:$A$1806,Data!$J$6:$J$1806)</f>
        <v>-103</v>
      </c>
      <c r="AY330" s="9">
        <f>LOOKUP($AO330,Data!$A$6:$A$1806,Data!$K$6:$K$1806)</f>
        <v>7632</v>
      </c>
      <c r="AZ330" s="16">
        <f t="shared" si="204"/>
        <v>18.3990478515625</v>
      </c>
      <c r="BB330" s="5"/>
      <c r="BO330" s="77"/>
      <c r="BP330" s="5"/>
      <c r="BQ330" s="77"/>
      <c r="BR330" s="77"/>
      <c r="BS330" s="77"/>
      <c r="BT330" s="77"/>
      <c r="BU330" s="77"/>
      <c r="BV330" s="77"/>
      <c r="BW330" s="77"/>
      <c r="BX330" s="77"/>
      <c r="CA330" s="77"/>
    </row>
    <row r="331" spans="2:79">
      <c r="B331" s="5">
        <f t="shared" si="205"/>
        <v>40098.108159721749</v>
      </c>
      <c r="C331">
        <f>LOOKUP(B331,Data!$A$6:$A$1806,Data!B$6:B$1806)</f>
        <v>59.977001190185547</v>
      </c>
      <c r="D331" s="8">
        <f>LOOKUP(B331,Data!$A$6:$A$1806,Data!C$6:C$1806)</f>
        <v>3789.914306640625</v>
      </c>
      <c r="H331" s="16">
        <f t="shared" si="203"/>
        <v>18.3990478515625</v>
      </c>
      <c r="I331" s="8">
        <f t="shared" si="201"/>
        <v>18.678671890207752</v>
      </c>
      <c r="J331" s="8"/>
      <c r="K331" s="8"/>
      <c r="L331" s="8">
        <f t="shared" si="195"/>
        <v>0</v>
      </c>
      <c r="M331" s="8">
        <f t="shared" si="196"/>
        <v>3793.4204086220593</v>
      </c>
      <c r="N331" s="8">
        <f>AVERAGE(D$79:D331)</f>
        <v>3771.867382426507</v>
      </c>
      <c r="O331" s="8">
        <f>AVERAGE(M$79:M331)</f>
        <v>3774.1718494048537</v>
      </c>
      <c r="P331" s="8">
        <f t="shared" si="200"/>
        <v>3779.3438814103097</v>
      </c>
      <c r="Q331" s="8">
        <f>AVERAGE(P$79:P331)</f>
        <v>3745.1141477526826</v>
      </c>
      <c r="R331">
        <f t="shared" si="198"/>
        <v>633</v>
      </c>
      <c r="S331" s="9"/>
      <c r="T331" s="8"/>
      <c r="U331" s="9"/>
      <c r="Y331">
        <v>0</v>
      </c>
      <c r="Z331">
        <f t="shared" si="202"/>
        <v>633</v>
      </c>
      <c r="AA331">
        <f t="shared" si="197"/>
        <v>-977.62483871917993</v>
      </c>
      <c r="AO331" s="5">
        <f t="shared" si="199"/>
        <v>40098.108159721749</v>
      </c>
      <c r="AP331" s="51">
        <f>LOOKUP($AO331,Data!$A$6:$A$1806,Data!$B$6:$B$1806)</f>
        <v>59.977001190185547</v>
      </c>
      <c r="AQ331" s="9">
        <f>LOOKUP($AO331,Data!$A$6:$A$1806,Data!$C$6:$C$1806)</f>
        <v>3789.914306640625</v>
      </c>
      <c r="AR331" s="9">
        <f>LOOKUP($AO331,Data!$A$6:$A$1806,Data!$D$6:$D$1806)</f>
        <v>335</v>
      </c>
      <c r="AS331" s="9">
        <f>IF($AS$1="+",LOOKUP($AO331,Data!$A$6:$A$1806,Data!$E$6:$E$1806)*-1,LOOKUP($AO331,Data!$A$6:$A$1806,Data!$E$6:$E$1806))</f>
        <v>-214.34669494628906</v>
      </c>
      <c r="AT331" s="9">
        <f>LOOKUP($AO331,Data!$A$6:$A$1806,Data!$F$6:$F$1806)</f>
        <v>1</v>
      </c>
      <c r="AU331" s="9">
        <f>LOOKUP($AO331,Data!$A$6:$A$1806,Data!$G$6:$G$1806)</f>
        <v>237</v>
      </c>
      <c r="AV331" s="9">
        <f>LOOKUP($AO331,Data!$A$6:$A$1806,Data!$H$6:$H$1806)</f>
        <v>10</v>
      </c>
      <c r="AW331" s="9">
        <f>LOOKUP($AO331,Data!$A$6:$A$1806,Data!$I$6:$I$1806)</f>
        <v>0</v>
      </c>
      <c r="AX331" s="9">
        <f>LOOKUP($AO331,Data!$A$6:$A$1806,Data!$J$6:$J$1806)</f>
        <v>-103</v>
      </c>
      <c r="AY331" s="9">
        <f>LOOKUP($AO331,Data!$A$6:$A$1806,Data!$K$6:$K$1806)</f>
        <v>7632</v>
      </c>
      <c r="AZ331" s="16">
        <f t="shared" si="204"/>
        <v>18.3990478515625</v>
      </c>
      <c r="BB331" s="5"/>
      <c r="BO331" s="77"/>
      <c r="BP331" s="5"/>
      <c r="BQ331" s="77"/>
      <c r="BR331" s="77"/>
      <c r="BS331" s="77"/>
      <c r="BT331" s="77"/>
      <c r="BU331" s="77"/>
      <c r="BV331" s="77"/>
      <c r="BW331" s="77"/>
      <c r="BX331" s="77"/>
      <c r="CA331" s="77"/>
    </row>
    <row r="332" spans="2:79">
      <c r="B332" s="5">
        <f t="shared" si="205"/>
        <v>40098.108182869895</v>
      </c>
      <c r="C332">
        <f>LOOKUP(B332,Data!$A$6:$A$1806,Data!B$6:B$1806)</f>
        <v>59.974998474121094</v>
      </c>
      <c r="D332" s="8">
        <f>LOOKUP(B332,Data!$A$6:$A$1806,Data!C$6:C$1806)</f>
        <v>3787.442138671875</v>
      </c>
      <c r="H332" s="16">
        <f t="shared" si="203"/>
        <v>20.001220703125</v>
      </c>
      <c r="I332" s="8">
        <f t="shared" si="201"/>
        <v>19.14156397472879</v>
      </c>
      <c r="J332" s="8"/>
      <c r="K332" s="8"/>
      <c r="L332" s="8">
        <f t="shared" si="195"/>
        <v>0</v>
      </c>
      <c r="M332" s="8">
        <f t="shared" si="196"/>
        <v>3793.8833007065805</v>
      </c>
      <c r="N332" s="8">
        <f>AVERAGE(D$79:D332)</f>
        <v>3771.9287003644808</v>
      </c>
      <c r="O332" s="8">
        <f>AVERAGE(M$79:M332)</f>
        <v>3774.2494535438373</v>
      </c>
      <c r="P332" s="8">
        <f t="shared" si="200"/>
        <v>3779.3438814103097</v>
      </c>
      <c r="Q332" s="8">
        <f>AVERAGE(P$79:P332)</f>
        <v>3745.2494431426339</v>
      </c>
      <c r="R332">
        <f t="shared" si="198"/>
        <v>633</v>
      </c>
      <c r="S332" s="9"/>
      <c r="T332" s="8"/>
      <c r="U332" s="9"/>
      <c r="Y332">
        <v>0</v>
      </c>
      <c r="Z332">
        <f t="shared" si="202"/>
        <v>633</v>
      </c>
      <c r="AA332">
        <f t="shared" si="197"/>
        <v>-948.29357944966716</v>
      </c>
      <c r="AO332" s="5">
        <f t="shared" si="199"/>
        <v>40098.108182869895</v>
      </c>
      <c r="AP332" s="51">
        <f>LOOKUP($AO332,Data!$A$6:$A$1806,Data!$B$6:$B$1806)</f>
        <v>59.974998474121094</v>
      </c>
      <c r="AQ332" s="9">
        <f>LOOKUP($AO332,Data!$A$6:$A$1806,Data!$C$6:$C$1806)</f>
        <v>3787.442138671875</v>
      </c>
      <c r="AR332" s="9">
        <f>LOOKUP($AO332,Data!$A$6:$A$1806,Data!$D$6:$D$1806)</f>
        <v>335</v>
      </c>
      <c r="AS332" s="9">
        <f>IF($AS$1="+",LOOKUP($AO332,Data!$A$6:$A$1806,Data!$E$6:$E$1806)*-1,LOOKUP($AO332,Data!$A$6:$A$1806,Data!$E$6:$E$1806))</f>
        <v>-214.34669494628906</v>
      </c>
      <c r="AT332" s="9">
        <f>LOOKUP($AO332,Data!$A$6:$A$1806,Data!$F$6:$F$1806)</f>
        <v>1</v>
      </c>
      <c r="AU332" s="9">
        <f>LOOKUP($AO332,Data!$A$6:$A$1806,Data!$G$6:$G$1806)</f>
        <v>237.5</v>
      </c>
      <c r="AV332" s="9">
        <f>LOOKUP($AO332,Data!$A$6:$A$1806,Data!$H$6:$H$1806)</f>
        <v>10</v>
      </c>
      <c r="AW332" s="9">
        <f>LOOKUP($AO332,Data!$A$6:$A$1806,Data!$I$6:$I$1806)</f>
        <v>0</v>
      </c>
      <c r="AX332" s="9">
        <f>LOOKUP($AO332,Data!$A$6:$A$1806,Data!$J$6:$J$1806)</f>
        <v>-103</v>
      </c>
      <c r="AY332" s="9">
        <f>LOOKUP($AO332,Data!$A$6:$A$1806,Data!$K$6:$K$1806)</f>
        <v>7632</v>
      </c>
      <c r="AZ332" s="16">
        <f t="shared" si="204"/>
        <v>20.001220703125</v>
      </c>
      <c r="BB332" s="5"/>
      <c r="BO332" s="77"/>
      <c r="BP332" s="5"/>
      <c r="BQ332" s="77"/>
      <c r="BR332" s="77"/>
      <c r="BS332" s="77"/>
      <c r="BT332" s="77"/>
      <c r="BU332" s="77"/>
      <c r="BV332" s="77"/>
      <c r="BW332" s="77"/>
      <c r="BX332" s="77"/>
      <c r="CA332" s="77"/>
    </row>
    <row r="333" spans="2:79">
      <c r="B333" s="5">
        <f t="shared" si="205"/>
        <v>40098.108206018042</v>
      </c>
      <c r="C333">
        <f>LOOKUP(B333,Data!$A$6:$A$1806,Data!B$6:B$1806)</f>
        <v>59.969001770019531</v>
      </c>
      <c r="D333" s="8">
        <f>LOOKUP(B333,Data!$A$6:$A$1806,Data!C$6:C$1806)</f>
        <v>3788.962890625</v>
      </c>
      <c r="H333" s="16">
        <f t="shared" si="203"/>
        <v>24.798583984375</v>
      </c>
      <c r="I333" s="8">
        <f t="shared" si="201"/>
        <v>21.121520978104964</v>
      </c>
      <c r="J333" s="8"/>
      <c r="K333" s="8"/>
      <c r="L333" s="8">
        <f t="shared" si="195"/>
        <v>0</v>
      </c>
      <c r="M333" s="8">
        <f t="shared" si="196"/>
        <v>3795.8632577099565</v>
      </c>
      <c r="N333" s="8">
        <f>AVERAGE(D$79:D333)</f>
        <v>3771.9955011106003</v>
      </c>
      <c r="O333" s="8">
        <f>AVERAGE(M$79:M333)</f>
        <v>3774.3342135601752</v>
      </c>
      <c r="P333" s="8">
        <f t="shared" si="200"/>
        <v>3779.3438814103097</v>
      </c>
      <c r="Q333" s="8">
        <f>AVERAGE(P$79:P333)</f>
        <v>3745.3836732145537</v>
      </c>
      <c r="R333">
        <f t="shared" si="198"/>
        <v>633</v>
      </c>
      <c r="S333" s="9"/>
      <c r="T333" s="8"/>
      <c r="U333" s="9"/>
      <c r="Y333">
        <v>0</v>
      </c>
      <c r="Z333">
        <f t="shared" si="202"/>
        <v>633</v>
      </c>
      <c r="AA333">
        <f t="shared" si="197"/>
        <v>-870.12481057130117</v>
      </c>
      <c r="AO333" s="5">
        <f t="shared" si="199"/>
        <v>40098.108206018042</v>
      </c>
      <c r="AP333" s="51">
        <f>LOOKUP($AO333,Data!$A$6:$A$1806,Data!$B$6:$B$1806)</f>
        <v>59.969001770019531</v>
      </c>
      <c r="AQ333" s="9">
        <f>LOOKUP($AO333,Data!$A$6:$A$1806,Data!$C$6:$C$1806)</f>
        <v>3788.962890625</v>
      </c>
      <c r="AR333" s="9">
        <f>LOOKUP($AO333,Data!$A$6:$A$1806,Data!$D$6:$D$1806)</f>
        <v>335</v>
      </c>
      <c r="AS333" s="9">
        <f>IF($AS$1="+",LOOKUP($AO333,Data!$A$6:$A$1806,Data!$E$6:$E$1806)*-1,LOOKUP($AO333,Data!$A$6:$A$1806,Data!$E$6:$E$1806))</f>
        <v>-214.34669494628906</v>
      </c>
      <c r="AT333" s="9">
        <f>LOOKUP($AO333,Data!$A$6:$A$1806,Data!$F$6:$F$1806)</f>
        <v>2</v>
      </c>
      <c r="AU333" s="9">
        <f>LOOKUP($AO333,Data!$A$6:$A$1806,Data!$G$6:$G$1806)</f>
        <v>238</v>
      </c>
      <c r="AV333" s="9">
        <f>LOOKUP($AO333,Data!$A$6:$A$1806,Data!$H$6:$H$1806)</f>
        <v>10</v>
      </c>
      <c r="AW333" s="9">
        <f>LOOKUP($AO333,Data!$A$6:$A$1806,Data!$I$6:$I$1806)</f>
        <v>0</v>
      </c>
      <c r="AX333" s="9">
        <f>LOOKUP($AO333,Data!$A$6:$A$1806,Data!$J$6:$J$1806)</f>
        <v>-103</v>
      </c>
      <c r="AY333" s="9">
        <f>LOOKUP($AO333,Data!$A$6:$A$1806,Data!$K$6:$K$1806)</f>
        <v>7632</v>
      </c>
      <c r="AZ333" s="16">
        <f t="shared" si="204"/>
        <v>24.798583984375</v>
      </c>
      <c r="BB333" s="5"/>
      <c r="BO333" s="77"/>
      <c r="BP333" s="5"/>
      <c r="BQ333" s="77"/>
      <c r="BR333" s="77"/>
      <c r="BS333" s="77"/>
      <c r="BT333" s="77"/>
      <c r="BU333" s="77"/>
      <c r="BV333" s="77"/>
      <c r="BW333" s="77"/>
      <c r="BX333" s="77"/>
      <c r="CA333" s="77"/>
    </row>
    <row r="334" spans="2:79">
      <c r="B334" s="5">
        <f t="shared" si="205"/>
        <v>40098.108229166188</v>
      </c>
      <c r="C334">
        <f>LOOKUP(B334,Data!$A$6:$A$1806,Data!B$6:B$1806)</f>
        <v>59.969001770019531</v>
      </c>
      <c r="D334" s="8">
        <f>LOOKUP(B334,Data!$A$6:$A$1806,Data!C$6:C$1806)</f>
        <v>3788.962890625</v>
      </c>
      <c r="H334" s="16">
        <f t="shared" si="203"/>
        <v>24.798583984375</v>
      </c>
      <c r="I334" s="8">
        <f t="shared" si="201"/>
        <v>22.408493030299475</v>
      </c>
      <c r="J334" s="8"/>
      <c r="K334" s="8"/>
      <c r="L334" s="8">
        <f t="shared" si="195"/>
        <v>0</v>
      </c>
      <c r="M334" s="8">
        <f t="shared" si="196"/>
        <v>3797.150229762151</v>
      </c>
      <c r="N334" s="8">
        <f>AVERAGE(D$79:D334)</f>
        <v>3772.0617799758911</v>
      </c>
      <c r="O334" s="8">
        <f>AVERAGE(M$79:M334)</f>
        <v>3774.4233386234641</v>
      </c>
      <c r="P334" s="8">
        <f t="shared" si="200"/>
        <v>3779.3438814103097</v>
      </c>
      <c r="Q334" s="8">
        <f>AVERAGE(P$79:P334)</f>
        <v>3745.5168505015963</v>
      </c>
      <c r="R334">
        <f t="shared" si="198"/>
        <v>633</v>
      </c>
      <c r="S334" s="9"/>
      <c r="T334" s="8"/>
      <c r="U334" s="9"/>
      <c r="Y334">
        <v>0</v>
      </c>
      <c r="Z334">
        <f t="shared" si="202"/>
        <v>633</v>
      </c>
      <c r="AA334">
        <f t="shared" si="197"/>
        <v>-870.12481057130117</v>
      </c>
      <c r="AO334" s="5">
        <f t="shared" si="199"/>
        <v>40098.108229166188</v>
      </c>
      <c r="AP334" s="51">
        <f>LOOKUP($AO334,Data!$A$6:$A$1806,Data!$B$6:$B$1806)</f>
        <v>59.969001770019531</v>
      </c>
      <c r="AQ334" s="9">
        <f>LOOKUP($AO334,Data!$A$6:$A$1806,Data!$C$6:$C$1806)</f>
        <v>3788.962890625</v>
      </c>
      <c r="AR334" s="9">
        <f>LOOKUP($AO334,Data!$A$6:$A$1806,Data!$D$6:$D$1806)</f>
        <v>335</v>
      </c>
      <c r="AS334" s="9">
        <f>IF($AS$1="+",LOOKUP($AO334,Data!$A$6:$A$1806,Data!$E$6:$E$1806)*-1,LOOKUP($AO334,Data!$A$6:$A$1806,Data!$E$6:$E$1806))</f>
        <v>-214.34669494628906</v>
      </c>
      <c r="AT334" s="9">
        <f>LOOKUP($AO334,Data!$A$6:$A$1806,Data!$F$6:$F$1806)</f>
        <v>2</v>
      </c>
      <c r="AU334" s="9">
        <f>LOOKUP($AO334,Data!$A$6:$A$1806,Data!$G$6:$G$1806)</f>
        <v>238</v>
      </c>
      <c r="AV334" s="9">
        <f>LOOKUP($AO334,Data!$A$6:$A$1806,Data!$H$6:$H$1806)</f>
        <v>10</v>
      </c>
      <c r="AW334" s="9">
        <f>LOOKUP($AO334,Data!$A$6:$A$1806,Data!$I$6:$I$1806)</f>
        <v>0</v>
      </c>
      <c r="AX334" s="9">
        <f>LOOKUP($AO334,Data!$A$6:$A$1806,Data!$J$6:$J$1806)</f>
        <v>-103</v>
      </c>
      <c r="AY334" s="9">
        <f>LOOKUP($AO334,Data!$A$6:$A$1806,Data!$K$6:$K$1806)</f>
        <v>7632</v>
      </c>
      <c r="AZ334" s="16">
        <f t="shared" si="204"/>
        <v>24.798583984375</v>
      </c>
      <c r="BB334" s="5"/>
      <c r="BO334" s="77"/>
      <c r="BP334" s="5"/>
      <c r="BQ334" s="77"/>
      <c r="BR334" s="77"/>
      <c r="BS334" s="77"/>
      <c r="BT334" s="77"/>
      <c r="BU334" s="77"/>
      <c r="BV334" s="77"/>
      <c r="BW334" s="77"/>
      <c r="BX334" s="77"/>
      <c r="CA334" s="77"/>
    </row>
    <row r="335" spans="2:79">
      <c r="B335" s="5">
        <f t="shared" si="205"/>
        <v>40098.108252314334</v>
      </c>
      <c r="C335">
        <f>LOOKUP(B335,Data!$A$6:$A$1806,Data!B$6:B$1806)</f>
        <v>59.970001220703125</v>
      </c>
      <c r="D335" s="8">
        <f>LOOKUP(B335,Data!$A$6:$A$1806,Data!C$6:C$1806)</f>
        <v>3791.876953125</v>
      </c>
      <c r="H335" s="16">
        <f t="shared" si="203"/>
        <v>23.9990234375</v>
      </c>
      <c r="I335" s="8">
        <f t="shared" si="201"/>
        <v>22.965178672819661</v>
      </c>
      <c r="J335" s="8"/>
      <c r="K335" s="8"/>
      <c r="L335" s="8">
        <f t="shared" si="195"/>
        <v>0</v>
      </c>
      <c r="M335" s="8">
        <f t="shared" si="196"/>
        <v>3797.7069154046712</v>
      </c>
      <c r="N335" s="8">
        <f>AVERAGE(D$79:D335)</f>
        <v>3772.138881816938</v>
      </c>
      <c r="O335" s="8">
        <f>AVERAGE(M$79:M335)</f>
        <v>3774.5139361984884</v>
      </c>
      <c r="P335" s="8">
        <f t="shared" si="200"/>
        <v>3779.3438814103097</v>
      </c>
      <c r="Q335" s="8">
        <f>AVERAGE(P$79:P335)</f>
        <v>3745.6489873410833</v>
      </c>
      <c r="R335">
        <f t="shared" si="198"/>
        <v>633</v>
      </c>
      <c r="S335" s="9"/>
      <c r="T335" s="8"/>
      <c r="U335" s="9"/>
      <c r="Y335">
        <v>0</v>
      </c>
      <c r="Z335">
        <f t="shared" si="202"/>
        <v>633</v>
      </c>
      <c r="AA335">
        <f t="shared" si="197"/>
        <v>-882.24553792168433</v>
      </c>
      <c r="AO335" s="5">
        <f t="shared" si="199"/>
        <v>40098.108252314334</v>
      </c>
      <c r="AP335" s="51">
        <f>LOOKUP($AO335,Data!$A$6:$A$1806,Data!$B$6:$B$1806)</f>
        <v>59.970001220703125</v>
      </c>
      <c r="AQ335" s="9">
        <f>LOOKUP($AO335,Data!$A$6:$A$1806,Data!$C$6:$C$1806)</f>
        <v>3791.876953125</v>
      </c>
      <c r="AR335" s="9">
        <f>LOOKUP($AO335,Data!$A$6:$A$1806,Data!$D$6:$D$1806)</f>
        <v>335</v>
      </c>
      <c r="AS335" s="9">
        <f>IF($AS$1="+",LOOKUP($AO335,Data!$A$6:$A$1806,Data!$E$6:$E$1806)*-1,LOOKUP($AO335,Data!$A$6:$A$1806,Data!$E$6:$E$1806))</f>
        <v>-214.34669494628906</v>
      </c>
      <c r="AT335" s="9">
        <f>LOOKUP($AO335,Data!$A$6:$A$1806,Data!$F$6:$F$1806)</f>
        <v>3</v>
      </c>
      <c r="AU335" s="9">
        <f>LOOKUP($AO335,Data!$A$6:$A$1806,Data!$G$6:$G$1806)</f>
        <v>238.5</v>
      </c>
      <c r="AV335" s="9">
        <f>LOOKUP($AO335,Data!$A$6:$A$1806,Data!$H$6:$H$1806)</f>
        <v>10</v>
      </c>
      <c r="AW335" s="9">
        <f>LOOKUP($AO335,Data!$A$6:$A$1806,Data!$I$6:$I$1806)</f>
        <v>0</v>
      </c>
      <c r="AX335" s="9">
        <f>LOOKUP($AO335,Data!$A$6:$A$1806,Data!$J$6:$J$1806)</f>
        <v>-103</v>
      </c>
      <c r="AY335" s="9">
        <f>LOOKUP($AO335,Data!$A$6:$A$1806,Data!$K$6:$K$1806)</f>
        <v>7632</v>
      </c>
      <c r="AZ335" s="16">
        <f t="shared" si="204"/>
        <v>23.9990234375</v>
      </c>
      <c r="BB335" s="5"/>
      <c r="BO335" s="77"/>
      <c r="BP335" s="5"/>
      <c r="BQ335" s="77"/>
      <c r="BR335" s="77"/>
      <c r="BS335" s="77"/>
      <c r="BT335" s="77"/>
      <c r="BU335" s="77"/>
      <c r="BV335" s="77"/>
      <c r="BW335" s="77"/>
      <c r="BX335" s="77"/>
      <c r="CA335" s="77"/>
    </row>
    <row r="336" spans="2:79">
      <c r="B336" s="5">
        <f t="shared" si="205"/>
        <v>40098.10827546248</v>
      </c>
      <c r="C336">
        <f>LOOKUP(B336,Data!$A$6:$A$1806,Data!B$6:B$1806)</f>
        <v>59.972999572753906</v>
      </c>
      <c r="D336" s="8">
        <f>LOOKUP(B336,Data!$A$6:$A$1806,Data!C$6:C$1806)</f>
        <v>3792.91064453125</v>
      </c>
      <c r="H336" s="16">
        <f t="shared" si="203"/>
        <v>21.600341796875</v>
      </c>
      <c r="I336" s="8">
        <f t="shared" si="201"/>
        <v>22.487485766239029</v>
      </c>
      <c r="J336" s="8"/>
      <c r="K336" s="8"/>
      <c r="L336" s="8">
        <f t="shared" ref="L336:L399" si="206">IF(B336&gt;G$3,0,(K$21*0.000023148/K$22))</f>
        <v>0</v>
      </c>
      <c r="M336" s="8">
        <f t="shared" ref="M336:M399" si="207">M335+L336+(I336-I335)</f>
        <v>3797.2292224980906</v>
      </c>
      <c r="N336" s="8">
        <f>AVERAGE(D$79:D336)</f>
        <v>3772.2193925251331</v>
      </c>
      <c r="O336" s="8">
        <f>AVERAGE(M$79:M336)</f>
        <v>3774.6019799438359</v>
      </c>
      <c r="P336" s="8">
        <f t="shared" si="200"/>
        <v>3779.3438814103097</v>
      </c>
      <c r="Q336" s="8">
        <f>AVERAGE(P$79:P336)</f>
        <v>3745.7800958783178</v>
      </c>
      <c r="R336">
        <f t="shared" si="198"/>
        <v>633</v>
      </c>
      <c r="S336" s="9"/>
      <c r="T336" s="8"/>
      <c r="U336" s="9"/>
      <c r="Y336">
        <v>0</v>
      </c>
      <c r="Z336">
        <f t="shared" si="202"/>
        <v>633</v>
      </c>
      <c r="AA336">
        <f t="shared" ref="AA336:AA399" si="208">Z336/((C336-G$4)*10)</f>
        <v>-920.7221639617145</v>
      </c>
      <c r="AO336" s="5">
        <f t="shared" si="199"/>
        <v>40098.10827546248</v>
      </c>
      <c r="AP336" s="51">
        <f>LOOKUP($AO336,Data!$A$6:$A$1806,Data!$B$6:$B$1806)</f>
        <v>59.972999572753906</v>
      </c>
      <c r="AQ336" s="9">
        <f>LOOKUP($AO336,Data!$A$6:$A$1806,Data!$C$6:$C$1806)</f>
        <v>3792.91064453125</v>
      </c>
      <c r="AR336" s="9">
        <f>LOOKUP($AO336,Data!$A$6:$A$1806,Data!$D$6:$D$1806)</f>
        <v>335</v>
      </c>
      <c r="AS336" s="9">
        <f>IF($AS$1="+",LOOKUP($AO336,Data!$A$6:$A$1806,Data!$E$6:$E$1806)*-1,LOOKUP($AO336,Data!$A$6:$A$1806,Data!$E$6:$E$1806))</f>
        <v>-212.17269897460937</v>
      </c>
      <c r="AT336" s="9">
        <f>LOOKUP($AO336,Data!$A$6:$A$1806,Data!$F$6:$F$1806)</f>
        <v>4</v>
      </c>
      <c r="AU336" s="9">
        <f>LOOKUP($AO336,Data!$A$6:$A$1806,Data!$G$6:$G$1806)</f>
        <v>239</v>
      </c>
      <c r="AV336" s="9">
        <f>LOOKUP($AO336,Data!$A$6:$A$1806,Data!$H$6:$H$1806)</f>
        <v>10</v>
      </c>
      <c r="AW336" s="9">
        <f>LOOKUP($AO336,Data!$A$6:$A$1806,Data!$I$6:$I$1806)</f>
        <v>0</v>
      </c>
      <c r="AX336" s="9">
        <f>LOOKUP($AO336,Data!$A$6:$A$1806,Data!$J$6:$J$1806)</f>
        <v>-103</v>
      </c>
      <c r="AY336" s="9">
        <f>LOOKUP($AO336,Data!$A$6:$A$1806,Data!$K$6:$K$1806)</f>
        <v>7632</v>
      </c>
      <c r="AZ336" s="16">
        <f t="shared" si="204"/>
        <v>21.600341796875</v>
      </c>
      <c r="BB336" s="5"/>
      <c r="BO336" s="77"/>
      <c r="BP336" s="5"/>
      <c r="BQ336" s="77"/>
      <c r="BR336" s="77"/>
      <c r="BS336" s="77"/>
      <c r="BT336" s="77"/>
      <c r="BU336" s="77"/>
      <c r="BV336" s="77"/>
      <c r="BW336" s="77"/>
      <c r="BX336" s="77"/>
      <c r="CA336" s="77"/>
    </row>
    <row r="337" spans="2:79">
      <c r="B337" s="5">
        <f t="shared" si="205"/>
        <v>40098.108298610627</v>
      </c>
      <c r="C337">
        <f>LOOKUP(B337,Data!$A$6:$A$1806,Data!B$6:B$1806)</f>
        <v>59.972999572753906</v>
      </c>
      <c r="D337" s="8">
        <f>LOOKUP(B337,Data!$A$6:$A$1806,Data!C$6:C$1806)</f>
        <v>3792.91064453125</v>
      </c>
      <c r="H337" s="16">
        <f t="shared" si="203"/>
        <v>21.600341796875</v>
      </c>
      <c r="I337" s="8">
        <f t="shared" si="201"/>
        <v>22.176985376961618</v>
      </c>
      <c r="J337" s="8"/>
      <c r="K337" s="8"/>
      <c r="L337" s="8">
        <f t="shared" si="206"/>
        <v>0</v>
      </c>
      <c r="M337" s="8">
        <f t="shared" si="207"/>
        <v>3796.9187221088132</v>
      </c>
      <c r="N337" s="8">
        <f>AVERAGE(D$79:D337)</f>
        <v>3772.2992815290177</v>
      </c>
      <c r="O337" s="8">
        <f>AVERAGE(M$79:M337)</f>
        <v>3774.6881449714997</v>
      </c>
      <c r="P337" s="8">
        <f t="shared" si="200"/>
        <v>3779.3438814103097</v>
      </c>
      <c r="Q337" s="8">
        <f>AVERAGE(P$79:P337)</f>
        <v>3745.910188070302</v>
      </c>
      <c r="R337">
        <f t="shared" ref="R337:R400" si="209">R$41</f>
        <v>633</v>
      </c>
      <c r="S337" s="9"/>
      <c r="T337" s="8"/>
      <c r="U337" s="9"/>
      <c r="Y337">
        <v>0</v>
      </c>
      <c r="Z337">
        <f t="shared" si="202"/>
        <v>633</v>
      </c>
      <c r="AA337">
        <f t="shared" si="208"/>
        <v>-920.7221639617145</v>
      </c>
      <c r="AO337" s="5">
        <f t="shared" ref="AO337:AO400" si="210">AO336+TIME(0,0,$B$1)</f>
        <v>40098.108298610627</v>
      </c>
      <c r="AP337" s="51">
        <f>LOOKUP($AO337,Data!$A$6:$A$1806,Data!$B$6:$B$1806)</f>
        <v>59.972999572753906</v>
      </c>
      <c r="AQ337" s="9">
        <f>LOOKUP($AO337,Data!$A$6:$A$1806,Data!$C$6:$C$1806)</f>
        <v>3792.91064453125</v>
      </c>
      <c r="AR337" s="9">
        <f>LOOKUP($AO337,Data!$A$6:$A$1806,Data!$D$6:$D$1806)</f>
        <v>335</v>
      </c>
      <c r="AS337" s="9">
        <f>IF($AS$1="+",LOOKUP($AO337,Data!$A$6:$A$1806,Data!$E$6:$E$1806)*-1,LOOKUP($AO337,Data!$A$6:$A$1806,Data!$E$6:$E$1806))</f>
        <v>-212.17269897460937</v>
      </c>
      <c r="AT337" s="9">
        <f>LOOKUP($AO337,Data!$A$6:$A$1806,Data!$F$6:$F$1806)</f>
        <v>4</v>
      </c>
      <c r="AU337" s="9">
        <f>LOOKUP($AO337,Data!$A$6:$A$1806,Data!$G$6:$G$1806)</f>
        <v>239</v>
      </c>
      <c r="AV337" s="9">
        <f>LOOKUP($AO337,Data!$A$6:$A$1806,Data!$H$6:$H$1806)</f>
        <v>10</v>
      </c>
      <c r="AW337" s="9">
        <f>LOOKUP($AO337,Data!$A$6:$A$1806,Data!$I$6:$I$1806)</f>
        <v>0</v>
      </c>
      <c r="AX337" s="9">
        <f>LOOKUP($AO337,Data!$A$6:$A$1806,Data!$J$6:$J$1806)</f>
        <v>-103</v>
      </c>
      <c r="AY337" s="9">
        <f>LOOKUP($AO337,Data!$A$6:$A$1806,Data!$K$6:$K$1806)</f>
        <v>7632</v>
      </c>
      <c r="AZ337" s="16">
        <f t="shared" si="204"/>
        <v>21.600341796875</v>
      </c>
      <c r="BB337" s="5"/>
      <c r="BO337" s="77"/>
      <c r="BP337" s="5"/>
      <c r="BQ337" s="77"/>
      <c r="BR337" s="77"/>
      <c r="BS337" s="77"/>
      <c r="BT337" s="77"/>
      <c r="BU337" s="77"/>
      <c r="BV337" s="77"/>
      <c r="BW337" s="77"/>
      <c r="BX337" s="77"/>
      <c r="CA337" s="77"/>
    </row>
    <row r="338" spans="2:79">
      <c r="B338" s="5">
        <f t="shared" si="205"/>
        <v>40098.108321758773</v>
      </c>
      <c r="C338">
        <f>LOOKUP(B338,Data!$A$6:$A$1806,Data!B$6:B$1806)</f>
        <v>59.978000640869141</v>
      </c>
      <c r="D338" s="8">
        <f>LOOKUP(B338,Data!$A$6:$A$1806,Data!C$6:C$1806)</f>
        <v>3789.125</v>
      </c>
      <c r="H338" s="16">
        <f t="shared" si="203"/>
        <v>17.5994873046875</v>
      </c>
      <c r="I338" s="8">
        <f t="shared" si="201"/>
        <v>20.574861051665678</v>
      </c>
      <c r="J338" s="8"/>
      <c r="K338" s="8"/>
      <c r="L338" s="8">
        <f t="shared" si="206"/>
        <v>0</v>
      </c>
      <c r="M338" s="8">
        <f t="shared" si="207"/>
        <v>3795.3165977835174</v>
      </c>
      <c r="N338" s="8">
        <f>AVERAGE(D$79:D338)</f>
        <v>3772.3639958308295</v>
      </c>
      <c r="O338" s="8">
        <f>AVERAGE(M$79:M338)</f>
        <v>3774.7674851746228</v>
      </c>
      <c r="P338" s="8">
        <f t="shared" ref="P338:P401" si="211">P337+L338</f>
        <v>3779.3438814103097</v>
      </c>
      <c r="Q338" s="8">
        <f>AVERAGE(P$79:P338)</f>
        <v>3746.0392756893757</v>
      </c>
      <c r="R338">
        <f t="shared" si="209"/>
        <v>633</v>
      </c>
      <c r="S338" s="9"/>
      <c r="T338" s="8"/>
      <c r="U338" s="9"/>
      <c r="Y338">
        <v>0</v>
      </c>
      <c r="Z338">
        <f t="shared" si="202"/>
        <v>633</v>
      </c>
      <c r="AA338">
        <f t="shared" si="208"/>
        <v>-992.95187146575711</v>
      </c>
      <c r="AO338" s="5">
        <f t="shared" si="210"/>
        <v>40098.108321758773</v>
      </c>
      <c r="AP338" s="51">
        <f>LOOKUP($AO338,Data!$A$6:$A$1806,Data!$B$6:$B$1806)</f>
        <v>59.978000640869141</v>
      </c>
      <c r="AQ338" s="9">
        <f>LOOKUP($AO338,Data!$A$6:$A$1806,Data!$C$6:$C$1806)</f>
        <v>3789.125</v>
      </c>
      <c r="AR338" s="9">
        <f>LOOKUP($AO338,Data!$A$6:$A$1806,Data!$D$6:$D$1806)</f>
        <v>335</v>
      </c>
      <c r="AS338" s="9">
        <f>IF($AS$1="+",LOOKUP($AO338,Data!$A$6:$A$1806,Data!$E$6:$E$1806)*-1,LOOKUP($AO338,Data!$A$6:$A$1806,Data!$E$6:$E$1806))</f>
        <v>-212.17269897460937</v>
      </c>
      <c r="AT338" s="9">
        <f>LOOKUP($AO338,Data!$A$6:$A$1806,Data!$F$6:$F$1806)</f>
        <v>5</v>
      </c>
      <c r="AU338" s="9">
        <f>LOOKUP($AO338,Data!$A$6:$A$1806,Data!$G$6:$G$1806)</f>
        <v>239.5</v>
      </c>
      <c r="AV338" s="9">
        <f>LOOKUP($AO338,Data!$A$6:$A$1806,Data!$H$6:$H$1806)</f>
        <v>10</v>
      </c>
      <c r="AW338" s="9">
        <f>LOOKUP($AO338,Data!$A$6:$A$1806,Data!$I$6:$I$1806)</f>
        <v>0</v>
      </c>
      <c r="AX338" s="9">
        <f>LOOKUP($AO338,Data!$A$6:$A$1806,Data!$J$6:$J$1806)</f>
        <v>-103</v>
      </c>
      <c r="AY338" s="9">
        <f>LOOKUP($AO338,Data!$A$6:$A$1806,Data!$K$6:$K$1806)</f>
        <v>7632</v>
      </c>
      <c r="AZ338" s="16">
        <f t="shared" si="204"/>
        <v>17.5994873046875</v>
      </c>
      <c r="BB338" s="5"/>
      <c r="BO338" s="77"/>
      <c r="BP338" s="5"/>
      <c r="BQ338" s="77"/>
      <c r="BR338" s="77"/>
      <c r="BS338" s="77"/>
      <c r="BT338" s="77"/>
      <c r="BU338" s="77"/>
      <c r="BV338" s="77"/>
      <c r="BW338" s="77"/>
      <c r="BX338" s="77"/>
      <c r="CA338" s="77"/>
    </row>
    <row r="339" spans="2:79">
      <c r="B339" s="5">
        <f t="shared" si="205"/>
        <v>40098.108344906919</v>
      </c>
      <c r="C339">
        <f>LOOKUP(B339,Data!$A$6:$A$1806,Data!B$6:B$1806)</f>
        <v>59.978000640869141</v>
      </c>
      <c r="D339" s="8">
        <f>LOOKUP(B339,Data!$A$6:$A$1806,Data!C$6:C$1806)</f>
        <v>3788.07958984375</v>
      </c>
      <c r="H339" s="16">
        <f t="shared" si="203"/>
        <v>17.5994873046875</v>
      </c>
      <c r="I339" s="8">
        <f t="shared" si="201"/>
        <v>19.533480240223316</v>
      </c>
      <c r="J339" s="8"/>
      <c r="K339" s="8"/>
      <c r="L339" s="8">
        <f t="shared" si="206"/>
        <v>0</v>
      </c>
      <c r="M339" s="8">
        <f t="shared" si="207"/>
        <v>3794.2752169720752</v>
      </c>
      <c r="N339" s="8">
        <f>AVERAGE(D$79:D339)</f>
        <v>3772.42420883471</v>
      </c>
      <c r="O339" s="8">
        <f>AVERAGE(M$79:M339)</f>
        <v>3774.8422274420459</v>
      </c>
      <c r="P339" s="8">
        <f t="shared" si="211"/>
        <v>3779.3438814103097</v>
      </c>
      <c r="Q339" s="8">
        <f>AVERAGE(P$79:P339)</f>
        <v>3746.1673703267638</v>
      </c>
      <c r="R339">
        <f t="shared" si="209"/>
        <v>633</v>
      </c>
      <c r="S339" s="9"/>
      <c r="T339" s="8"/>
      <c r="U339" s="9"/>
      <c r="Y339">
        <v>0</v>
      </c>
      <c r="Z339">
        <f t="shared" si="202"/>
        <v>633</v>
      </c>
      <c r="AA339">
        <f t="shared" si="208"/>
        <v>-992.95187146575711</v>
      </c>
      <c r="AO339" s="5">
        <f t="shared" si="210"/>
        <v>40098.108344906919</v>
      </c>
      <c r="AP339" s="51">
        <f>LOOKUP($AO339,Data!$A$6:$A$1806,Data!$B$6:$B$1806)</f>
        <v>59.978000640869141</v>
      </c>
      <c r="AQ339" s="9">
        <f>LOOKUP($AO339,Data!$A$6:$A$1806,Data!$C$6:$C$1806)</f>
        <v>3788.07958984375</v>
      </c>
      <c r="AR339" s="9">
        <f>LOOKUP($AO339,Data!$A$6:$A$1806,Data!$D$6:$D$1806)</f>
        <v>335</v>
      </c>
      <c r="AS339" s="9">
        <f>IF($AS$1="+",LOOKUP($AO339,Data!$A$6:$A$1806,Data!$E$6:$E$1806)*-1,LOOKUP($AO339,Data!$A$6:$A$1806,Data!$E$6:$E$1806))</f>
        <v>-212.17269897460937</v>
      </c>
      <c r="AT339" s="9">
        <f>LOOKUP($AO339,Data!$A$6:$A$1806,Data!$F$6:$F$1806)</f>
        <v>6</v>
      </c>
      <c r="AU339" s="9">
        <f>LOOKUP($AO339,Data!$A$6:$A$1806,Data!$G$6:$G$1806)</f>
        <v>240</v>
      </c>
      <c r="AV339" s="9">
        <f>LOOKUP($AO339,Data!$A$6:$A$1806,Data!$H$6:$H$1806)</f>
        <v>10</v>
      </c>
      <c r="AW339" s="9">
        <f>LOOKUP($AO339,Data!$A$6:$A$1806,Data!$I$6:$I$1806)</f>
        <v>0</v>
      </c>
      <c r="AX339" s="9">
        <f>LOOKUP($AO339,Data!$A$6:$A$1806,Data!$J$6:$J$1806)</f>
        <v>-103</v>
      </c>
      <c r="AY339" s="9">
        <f>LOOKUP($AO339,Data!$A$6:$A$1806,Data!$K$6:$K$1806)</f>
        <v>7632</v>
      </c>
      <c r="AZ339" s="16">
        <f t="shared" si="204"/>
        <v>17.5994873046875</v>
      </c>
      <c r="BB339" s="5"/>
      <c r="BO339" s="77"/>
      <c r="BP339" s="5"/>
      <c r="BQ339" s="77"/>
      <c r="BR339" s="77"/>
      <c r="BS339" s="77"/>
      <c r="BT339" s="77"/>
      <c r="BU339" s="77"/>
      <c r="BV339" s="77"/>
      <c r="BW339" s="77"/>
      <c r="BX339" s="77"/>
      <c r="CA339" s="77"/>
    </row>
    <row r="340" spans="2:79">
      <c r="B340" s="5">
        <f t="shared" si="205"/>
        <v>40098.108368055066</v>
      </c>
      <c r="C340">
        <f>LOOKUP(B340,Data!$A$6:$A$1806,Data!B$6:B$1806)</f>
        <v>59.978000640869141</v>
      </c>
      <c r="D340" s="8">
        <f>LOOKUP(B340,Data!$A$6:$A$1806,Data!C$6:C$1806)</f>
        <v>3788.07958984375</v>
      </c>
      <c r="H340" s="16">
        <f t="shared" si="203"/>
        <v>17.5994873046875</v>
      </c>
      <c r="I340" s="8">
        <f t="shared" si="201"/>
        <v>18.85658271278578</v>
      </c>
      <c r="J340" s="8"/>
      <c r="K340" s="8"/>
      <c r="L340" s="8">
        <f t="shared" si="206"/>
        <v>0</v>
      </c>
      <c r="M340" s="8">
        <f t="shared" si="207"/>
        <v>3793.5983194446376</v>
      </c>
      <c r="N340" s="8">
        <f>AVERAGE(D$79:D340)</f>
        <v>3772.4839621973401</v>
      </c>
      <c r="O340" s="8">
        <f>AVERAGE(M$79:M340)</f>
        <v>3774.9138155794608</v>
      </c>
      <c r="P340" s="8">
        <f t="shared" si="211"/>
        <v>3779.3438814103097</v>
      </c>
      <c r="Q340" s="8">
        <f>AVERAGE(P$79:P340)</f>
        <v>3746.2944833960496</v>
      </c>
      <c r="R340">
        <f t="shared" si="209"/>
        <v>633</v>
      </c>
      <c r="S340" s="9"/>
      <c r="T340" s="8"/>
      <c r="U340" s="9"/>
      <c r="Y340">
        <v>0</v>
      </c>
      <c r="Z340">
        <f t="shared" si="202"/>
        <v>633</v>
      </c>
      <c r="AA340">
        <f t="shared" si="208"/>
        <v>-992.95187146575711</v>
      </c>
      <c r="AO340" s="5">
        <f t="shared" si="210"/>
        <v>40098.108368055066</v>
      </c>
      <c r="AP340" s="51">
        <f>LOOKUP($AO340,Data!$A$6:$A$1806,Data!$B$6:$B$1806)</f>
        <v>59.978000640869141</v>
      </c>
      <c r="AQ340" s="9">
        <f>LOOKUP($AO340,Data!$A$6:$A$1806,Data!$C$6:$C$1806)</f>
        <v>3788.07958984375</v>
      </c>
      <c r="AR340" s="9">
        <f>LOOKUP($AO340,Data!$A$6:$A$1806,Data!$D$6:$D$1806)</f>
        <v>335</v>
      </c>
      <c r="AS340" s="9">
        <f>IF($AS$1="+",LOOKUP($AO340,Data!$A$6:$A$1806,Data!$E$6:$E$1806)*-1,LOOKUP($AO340,Data!$A$6:$A$1806,Data!$E$6:$E$1806))</f>
        <v>-212.17269897460937</v>
      </c>
      <c r="AT340" s="9">
        <f>LOOKUP($AO340,Data!$A$6:$A$1806,Data!$F$6:$F$1806)</f>
        <v>6</v>
      </c>
      <c r="AU340" s="9">
        <f>LOOKUP($AO340,Data!$A$6:$A$1806,Data!$G$6:$G$1806)</f>
        <v>240</v>
      </c>
      <c r="AV340" s="9">
        <f>LOOKUP($AO340,Data!$A$6:$A$1806,Data!$H$6:$H$1806)</f>
        <v>10</v>
      </c>
      <c r="AW340" s="9">
        <f>LOOKUP($AO340,Data!$A$6:$A$1806,Data!$I$6:$I$1806)</f>
        <v>0</v>
      </c>
      <c r="AX340" s="9">
        <f>LOOKUP($AO340,Data!$A$6:$A$1806,Data!$J$6:$J$1806)</f>
        <v>-103</v>
      </c>
      <c r="AY340" s="9">
        <f>LOOKUP($AO340,Data!$A$6:$A$1806,Data!$K$6:$K$1806)</f>
        <v>7632</v>
      </c>
      <c r="AZ340" s="16">
        <f t="shared" si="204"/>
        <v>17.5994873046875</v>
      </c>
      <c r="BB340" s="5"/>
      <c r="BO340" s="77"/>
      <c r="BP340" s="5"/>
      <c r="BQ340" s="77"/>
      <c r="BR340" s="77"/>
      <c r="BS340" s="77"/>
      <c r="BT340" s="77"/>
      <c r="BU340" s="77"/>
      <c r="BV340" s="77"/>
      <c r="BW340" s="77"/>
      <c r="BX340" s="77"/>
      <c r="CA340" s="77"/>
    </row>
    <row r="341" spans="2:79">
      <c r="B341" s="5">
        <f t="shared" si="205"/>
        <v>40098.108391203212</v>
      </c>
      <c r="C341">
        <f>LOOKUP(B341,Data!$A$6:$A$1806,Data!B$6:B$1806)</f>
        <v>59.974998474121094</v>
      </c>
      <c r="D341" s="8">
        <f>LOOKUP(B341,Data!$A$6:$A$1806,Data!C$6:C$1806)</f>
        <v>3787.135009765625</v>
      </c>
      <c r="H341" s="16">
        <f t="shared" si="203"/>
        <v>20.001220703125</v>
      </c>
      <c r="I341" s="8">
        <f t="shared" si="201"/>
        <v>19.257206009404506</v>
      </c>
      <c r="J341" s="8"/>
      <c r="K341" s="8"/>
      <c r="L341" s="8">
        <f t="shared" si="206"/>
        <v>0</v>
      </c>
      <c r="M341" s="8">
        <f t="shared" si="207"/>
        <v>3793.9989427412561</v>
      </c>
      <c r="N341" s="8">
        <f>AVERAGE(D$79:D341)</f>
        <v>3772.5396696025427</v>
      </c>
      <c r="O341" s="8">
        <f>AVERAGE(M$79:M341)</f>
        <v>3774.9863826028895</v>
      </c>
      <c r="P341" s="8">
        <f t="shared" si="211"/>
        <v>3779.3438814103097</v>
      </c>
      <c r="Q341" s="8">
        <f>AVERAGE(P$79:P341)</f>
        <v>3746.4206261365616</v>
      </c>
      <c r="R341">
        <f t="shared" si="209"/>
        <v>633</v>
      </c>
      <c r="S341" s="9"/>
      <c r="T341" s="8"/>
      <c r="U341" s="9"/>
      <c r="Y341">
        <v>0</v>
      </c>
      <c r="Z341">
        <f t="shared" si="202"/>
        <v>633</v>
      </c>
      <c r="AA341">
        <f t="shared" si="208"/>
        <v>-948.29357944966716</v>
      </c>
      <c r="AO341" s="5">
        <f t="shared" si="210"/>
        <v>40098.108391203212</v>
      </c>
      <c r="AP341" s="51">
        <f>LOOKUP($AO341,Data!$A$6:$A$1806,Data!$B$6:$B$1806)</f>
        <v>59.974998474121094</v>
      </c>
      <c r="AQ341" s="9">
        <f>LOOKUP($AO341,Data!$A$6:$A$1806,Data!$C$6:$C$1806)</f>
        <v>3787.135009765625</v>
      </c>
      <c r="AR341" s="9">
        <f>LOOKUP($AO341,Data!$A$6:$A$1806,Data!$D$6:$D$1806)</f>
        <v>335</v>
      </c>
      <c r="AS341" s="9">
        <f>IF($AS$1="+",LOOKUP($AO341,Data!$A$6:$A$1806,Data!$E$6:$E$1806)*-1,LOOKUP($AO341,Data!$A$6:$A$1806,Data!$E$6:$E$1806))</f>
        <v>-212.17269897460937</v>
      </c>
      <c r="AT341" s="9">
        <f>LOOKUP($AO341,Data!$A$6:$A$1806,Data!$F$6:$F$1806)</f>
        <v>7</v>
      </c>
      <c r="AU341" s="9">
        <f>LOOKUP($AO341,Data!$A$6:$A$1806,Data!$G$6:$G$1806)</f>
        <v>240.5</v>
      </c>
      <c r="AV341" s="9">
        <f>LOOKUP($AO341,Data!$A$6:$A$1806,Data!$H$6:$H$1806)</f>
        <v>10</v>
      </c>
      <c r="AW341" s="9">
        <f>LOOKUP($AO341,Data!$A$6:$A$1806,Data!$I$6:$I$1806)</f>
        <v>0</v>
      </c>
      <c r="AX341" s="9">
        <f>LOOKUP($AO341,Data!$A$6:$A$1806,Data!$J$6:$J$1806)</f>
        <v>-103</v>
      </c>
      <c r="AY341" s="9">
        <f>LOOKUP($AO341,Data!$A$6:$A$1806,Data!$K$6:$K$1806)</f>
        <v>7632</v>
      </c>
      <c r="AZ341" s="16">
        <f t="shared" si="204"/>
        <v>20.001220703125</v>
      </c>
      <c r="BB341" s="5"/>
      <c r="BO341" s="77"/>
      <c r="BP341" s="5"/>
      <c r="BQ341" s="77"/>
      <c r="BR341" s="77"/>
      <c r="BS341" s="77"/>
      <c r="BT341" s="77"/>
      <c r="BU341" s="77"/>
      <c r="BV341" s="77"/>
      <c r="BW341" s="77"/>
      <c r="BX341" s="77"/>
      <c r="CA341" s="77"/>
    </row>
    <row r="342" spans="2:79">
      <c r="B342" s="5">
        <f t="shared" si="205"/>
        <v>40098.108414351358</v>
      </c>
      <c r="C342">
        <f>LOOKUP(B342,Data!$A$6:$A$1806,Data!B$6:B$1806)</f>
        <v>59.976001739501953</v>
      </c>
      <c r="D342" s="8">
        <f>LOOKUP(B342,Data!$A$6:$A$1806,Data!C$6:C$1806)</f>
        <v>3787.164306640625</v>
      </c>
      <c r="H342" s="16">
        <f t="shared" si="203"/>
        <v>19.1986083984375</v>
      </c>
      <c r="I342" s="8">
        <f t="shared" si="201"/>
        <v>19.236696845566055</v>
      </c>
      <c r="J342" s="8"/>
      <c r="K342" s="8"/>
      <c r="L342" s="8">
        <f t="shared" si="206"/>
        <v>0</v>
      </c>
      <c r="M342" s="8">
        <f t="shared" si="207"/>
        <v>3793.9784335774175</v>
      </c>
      <c r="N342" s="8">
        <f>AVERAGE(D$79:D342)</f>
        <v>3772.5950659549599</v>
      </c>
      <c r="O342" s="8">
        <f>AVERAGE(M$79:M342)</f>
        <v>3775.0583221899146</v>
      </c>
      <c r="P342" s="8">
        <f t="shared" si="211"/>
        <v>3779.3438814103097</v>
      </c>
      <c r="Q342" s="8">
        <f>AVERAGE(P$79:P342)</f>
        <v>3746.5458096166903</v>
      </c>
      <c r="R342">
        <f t="shared" si="209"/>
        <v>633</v>
      </c>
      <c r="S342" s="9"/>
      <c r="T342" s="8"/>
      <c r="U342" s="9"/>
      <c r="Y342">
        <v>0</v>
      </c>
      <c r="Z342">
        <f t="shared" si="202"/>
        <v>633</v>
      </c>
      <c r="AA342">
        <f t="shared" si="208"/>
        <v>-962.76378405036121</v>
      </c>
      <c r="AO342" s="5">
        <f t="shared" si="210"/>
        <v>40098.108414351358</v>
      </c>
      <c r="AP342" s="51">
        <f>LOOKUP($AO342,Data!$A$6:$A$1806,Data!$B$6:$B$1806)</f>
        <v>59.976001739501953</v>
      </c>
      <c r="AQ342" s="9">
        <f>LOOKUP($AO342,Data!$A$6:$A$1806,Data!$C$6:$C$1806)</f>
        <v>3787.164306640625</v>
      </c>
      <c r="AR342" s="9">
        <f>LOOKUP($AO342,Data!$A$6:$A$1806,Data!$D$6:$D$1806)</f>
        <v>335</v>
      </c>
      <c r="AS342" s="9">
        <f>IF($AS$1="+",LOOKUP($AO342,Data!$A$6:$A$1806,Data!$E$6:$E$1806)*-1,LOOKUP($AO342,Data!$A$6:$A$1806,Data!$E$6:$E$1806))</f>
        <v>-212.17269897460937</v>
      </c>
      <c r="AT342" s="9">
        <f>LOOKUP($AO342,Data!$A$6:$A$1806,Data!$F$6:$F$1806)</f>
        <v>8</v>
      </c>
      <c r="AU342" s="9">
        <f>LOOKUP($AO342,Data!$A$6:$A$1806,Data!$G$6:$G$1806)</f>
        <v>241</v>
      </c>
      <c r="AV342" s="9">
        <f>LOOKUP($AO342,Data!$A$6:$A$1806,Data!$H$6:$H$1806)</f>
        <v>10</v>
      </c>
      <c r="AW342" s="9">
        <f>LOOKUP($AO342,Data!$A$6:$A$1806,Data!$I$6:$I$1806)</f>
        <v>0</v>
      </c>
      <c r="AX342" s="9">
        <f>LOOKUP($AO342,Data!$A$6:$A$1806,Data!$J$6:$J$1806)</f>
        <v>-103</v>
      </c>
      <c r="AY342" s="9">
        <f>LOOKUP($AO342,Data!$A$6:$A$1806,Data!$K$6:$K$1806)</f>
        <v>7632</v>
      </c>
      <c r="AZ342" s="16">
        <f t="shared" si="204"/>
        <v>19.1986083984375</v>
      </c>
      <c r="BB342" s="5"/>
      <c r="BO342" s="77"/>
      <c r="BP342" s="5"/>
      <c r="BQ342" s="77"/>
      <c r="BR342" s="77"/>
      <c r="BS342" s="77"/>
      <c r="BT342" s="77"/>
      <c r="BU342" s="77"/>
      <c r="BV342" s="77"/>
      <c r="BW342" s="77"/>
      <c r="BX342" s="77"/>
      <c r="CA342" s="77"/>
    </row>
    <row r="343" spans="2:79">
      <c r="B343" s="5">
        <f t="shared" si="205"/>
        <v>40098.108437499504</v>
      </c>
      <c r="C343">
        <f>LOOKUP(B343,Data!$A$6:$A$1806,Data!B$6:B$1806)</f>
        <v>59.976001739501953</v>
      </c>
      <c r="D343" s="8">
        <f>LOOKUP(B343,Data!$A$6:$A$1806,Data!C$6:C$1806)</f>
        <v>3787.164306640625</v>
      </c>
      <c r="H343" s="16">
        <f t="shared" si="203"/>
        <v>19.1986083984375</v>
      </c>
      <c r="I343" s="8">
        <f t="shared" si="201"/>
        <v>19.223365889071061</v>
      </c>
      <c r="J343" s="8"/>
      <c r="K343" s="8"/>
      <c r="L343" s="8">
        <f t="shared" si="206"/>
        <v>0</v>
      </c>
      <c r="M343" s="8">
        <f t="shared" si="207"/>
        <v>3793.9651026209226</v>
      </c>
      <c r="N343" s="8">
        <f>AVERAGE(D$79:D343)</f>
        <v>3772.650044221698</v>
      </c>
      <c r="O343" s="8">
        <f>AVERAGE(M$79:M343)</f>
        <v>3775.1296685311636</v>
      </c>
      <c r="P343" s="8">
        <f t="shared" si="211"/>
        <v>3779.3438814103097</v>
      </c>
      <c r="Q343" s="8">
        <f>AVERAGE(P$79:P343)</f>
        <v>3746.6700447371204</v>
      </c>
      <c r="R343">
        <f t="shared" si="209"/>
        <v>633</v>
      </c>
      <c r="S343" s="9"/>
      <c r="T343" s="8"/>
      <c r="U343" s="9"/>
      <c r="Y343">
        <v>0</v>
      </c>
      <c r="Z343">
        <f t="shared" si="202"/>
        <v>633</v>
      </c>
      <c r="AA343">
        <f t="shared" si="208"/>
        <v>-962.76378405036121</v>
      </c>
      <c r="AO343" s="5">
        <f t="shared" si="210"/>
        <v>40098.108437499504</v>
      </c>
      <c r="AP343" s="51">
        <f>LOOKUP($AO343,Data!$A$6:$A$1806,Data!$B$6:$B$1806)</f>
        <v>59.976001739501953</v>
      </c>
      <c r="AQ343" s="9">
        <f>LOOKUP($AO343,Data!$A$6:$A$1806,Data!$C$6:$C$1806)</f>
        <v>3787.164306640625</v>
      </c>
      <c r="AR343" s="9">
        <f>LOOKUP($AO343,Data!$A$6:$A$1806,Data!$D$6:$D$1806)</f>
        <v>335</v>
      </c>
      <c r="AS343" s="9">
        <f>IF($AS$1="+",LOOKUP($AO343,Data!$A$6:$A$1806,Data!$E$6:$E$1806)*-1,LOOKUP($AO343,Data!$A$6:$A$1806,Data!$E$6:$E$1806))</f>
        <v>-212.17269897460937</v>
      </c>
      <c r="AT343" s="9">
        <f>LOOKUP($AO343,Data!$A$6:$A$1806,Data!$F$6:$F$1806)</f>
        <v>8</v>
      </c>
      <c r="AU343" s="9">
        <f>LOOKUP($AO343,Data!$A$6:$A$1806,Data!$G$6:$G$1806)</f>
        <v>241</v>
      </c>
      <c r="AV343" s="9">
        <f>LOOKUP($AO343,Data!$A$6:$A$1806,Data!$H$6:$H$1806)</f>
        <v>10</v>
      </c>
      <c r="AW343" s="9">
        <f>LOOKUP($AO343,Data!$A$6:$A$1806,Data!$I$6:$I$1806)</f>
        <v>0</v>
      </c>
      <c r="AX343" s="9">
        <f>LOOKUP($AO343,Data!$A$6:$A$1806,Data!$J$6:$J$1806)</f>
        <v>-103</v>
      </c>
      <c r="AY343" s="9">
        <f>LOOKUP($AO343,Data!$A$6:$A$1806,Data!$K$6:$K$1806)</f>
        <v>7632</v>
      </c>
      <c r="AZ343" s="16">
        <f t="shared" si="204"/>
        <v>19.1986083984375</v>
      </c>
      <c r="BB343" s="5"/>
      <c r="BO343" s="77"/>
      <c r="BP343" s="5"/>
      <c r="BQ343" s="77"/>
      <c r="BR343" s="77"/>
      <c r="BS343" s="77"/>
      <c r="BT343" s="77"/>
      <c r="BU343" s="77"/>
      <c r="BV343" s="77"/>
      <c r="BW343" s="77"/>
      <c r="BX343" s="77"/>
      <c r="CA343" s="77"/>
    </row>
    <row r="344" spans="2:79">
      <c r="B344" s="5">
        <f t="shared" si="205"/>
        <v>40098.108460647651</v>
      </c>
      <c r="C344">
        <f>LOOKUP(B344,Data!$A$6:$A$1806,Data!B$6:B$1806)</f>
        <v>59.974998474121094</v>
      </c>
      <c r="D344" s="8">
        <f>LOOKUP(B344,Data!$A$6:$A$1806,Data!C$6:C$1806)</f>
        <v>3787.40478515625</v>
      </c>
      <c r="H344" s="16">
        <f t="shared" si="203"/>
        <v>20.001220703125</v>
      </c>
      <c r="I344" s="8">
        <f t="shared" si="201"/>
        <v>19.495615073989939</v>
      </c>
      <c r="J344" s="8"/>
      <c r="K344" s="8"/>
      <c r="L344" s="8">
        <f t="shared" si="206"/>
        <v>0</v>
      </c>
      <c r="M344" s="8">
        <f t="shared" si="207"/>
        <v>3794.2373518058416</v>
      </c>
      <c r="N344" s="8">
        <f>AVERAGE(D$79:D344)</f>
        <v>3772.7055131725797</v>
      </c>
      <c r="O344" s="8">
        <f>AVERAGE(M$79:M344)</f>
        <v>3775.2015019269329</v>
      </c>
      <c r="P344" s="8">
        <f t="shared" si="211"/>
        <v>3779.3438814103097</v>
      </c>
      <c r="Q344" s="8">
        <f>AVERAGE(P$79:P344)</f>
        <v>3746.7933422340006</v>
      </c>
      <c r="R344">
        <f t="shared" si="209"/>
        <v>633</v>
      </c>
      <c r="S344" s="9"/>
      <c r="T344" s="8"/>
      <c r="U344" s="9"/>
      <c r="Y344">
        <v>0</v>
      </c>
      <c r="Z344">
        <f t="shared" si="202"/>
        <v>633</v>
      </c>
      <c r="AA344">
        <f t="shared" si="208"/>
        <v>-948.29357944966716</v>
      </c>
      <c r="AO344" s="5">
        <f t="shared" si="210"/>
        <v>40098.108460647651</v>
      </c>
      <c r="AP344" s="51">
        <f>LOOKUP($AO344,Data!$A$6:$A$1806,Data!$B$6:$B$1806)</f>
        <v>59.974998474121094</v>
      </c>
      <c r="AQ344" s="9">
        <f>LOOKUP($AO344,Data!$A$6:$A$1806,Data!$C$6:$C$1806)</f>
        <v>3787.40478515625</v>
      </c>
      <c r="AR344" s="9">
        <f>LOOKUP($AO344,Data!$A$6:$A$1806,Data!$D$6:$D$1806)</f>
        <v>335</v>
      </c>
      <c r="AS344" s="9">
        <f>IF($AS$1="+",LOOKUP($AO344,Data!$A$6:$A$1806,Data!$E$6:$E$1806)*-1,LOOKUP($AO344,Data!$A$6:$A$1806,Data!$E$6:$E$1806))</f>
        <v>-215.59817504882812</v>
      </c>
      <c r="AT344" s="9">
        <f>LOOKUP($AO344,Data!$A$6:$A$1806,Data!$F$6:$F$1806)</f>
        <v>9</v>
      </c>
      <c r="AU344" s="9">
        <f>LOOKUP($AO344,Data!$A$6:$A$1806,Data!$G$6:$G$1806)</f>
        <v>241.5</v>
      </c>
      <c r="AV344" s="9">
        <f>LOOKUP($AO344,Data!$A$6:$A$1806,Data!$H$6:$H$1806)</f>
        <v>10</v>
      </c>
      <c r="AW344" s="9">
        <f>LOOKUP($AO344,Data!$A$6:$A$1806,Data!$I$6:$I$1806)</f>
        <v>0</v>
      </c>
      <c r="AX344" s="9">
        <f>LOOKUP($AO344,Data!$A$6:$A$1806,Data!$J$6:$J$1806)</f>
        <v>-103</v>
      </c>
      <c r="AY344" s="9">
        <f>LOOKUP($AO344,Data!$A$6:$A$1806,Data!$K$6:$K$1806)</f>
        <v>7632</v>
      </c>
      <c r="AZ344" s="16">
        <f t="shared" si="204"/>
        <v>20.001220703125</v>
      </c>
      <c r="BB344" s="5"/>
      <c r="BO344" s="77"/>
      <c r="BP344" s="5"/>
      <c r="BQ344" s="77"/>
      <c r="BR344" s="77"/>
      <c r="BS344" s="77"/>
      <c r="BT344" s="77"/>
      <c r="BU344" s="77"/>
      <c r="BV344" s="77"/>
      <c r="BW344" s="77"/>
      <c r="BX344" s="77"/>
      <c r="CA344" s="77"/>
    </row>
    <row r="345" spans="2:79">
      <c r="B345" s="5">
        <f t="shared" si="205"/>
        <v>40098.108483795797</v>
      </c>
      <c r="C345">
        <f>LOOKUP(B345,Data!$A$6:$A$1806,Data!B$6:B$1806)</f>
        <v>59.969001770019531</v>
      </c>
      <c r="D345" s="8">
        <f>LOOKUP(B345,Data!$A$6:$A$1806,Data!C$6:C$1806)</f>
        <v>3786.48681640625</v>
      </c>
      <c r="H345" s="16">
        <f t="shared" si="203"/>
        <v>24.798583984375</v>
      </c>
      <c r="I345" s="8">
        <f t="shared" si="201"/>
        <v>21.351654192624711</v>
      </c>
      <c r="J345" s="8"/>
      <c r="K345" s="8"/>
      <c r="L345" s="8">
        <f t="shared" si="206"/>
        <v>0</v>
      </c>
      <c r="M345" s="8">
        <f t="shared" si="207"/>
        <v>3796.0933909244764</v>
      </c>
      <c r="N345" s="8">
        <f>AVERAGE(D$79:D345)</f>
        <v>3772.7571285404961</v>
      </c>
      <c r="O345" s="8">
        <f>AVERAGE(M$79:M345)</f>
        <v>3775.2797487022049</v>
      </c>
      <c r="P345" s="8">
        <f t="shared" si="211"/>
        <v>3779.3438814103097</v>
      </c>
      <c r="Q345" s="8">
        <f>AVERAGE(P$79:P345)</f>
        <v>3746.9157126820319</v>
      </c>
      <c r="R345">
        <f t="shared" si="209"/>
        <v>633</v>
      </c>
      <c r="S345" s="9"/>
      <c r="T345" s="8"/>
      <c r="U345" s="9"/>
      <c r="Y345">
        <v>0</v>
      </c>
      <c r="Z345">
        <f t="shared" si="202"/>
        <v>633</v>
      </c>
      <c r="AA345">
        <f t="shared" si="208"/>
        <v>-870.12481057130117</v>
      </c>
      <c r="AO345" s="5">
        <f t="shared" si="210"/>
        <v>40098.108483795797</v>
      </c>
      <c r="AP345" s="51">
        <f>LOOKUP($AO345,Data!$A$6:$A$1806,Data!$B$6:$B$1806)</f>
        <v>59.969001770019531</v>
      </c>
      <c r="AQ345" s="9">
        <f>LOOKUP($AO345,Data!$A$6:$A$1806,Data!$C$6:$C$1806)</f>
        <v>3786.48681640625</v>
      </c>
      <c r="AR345" s="9">
        <f>LOOKUP($AO345,Data!$A$6:$A$1806,Data!$D$6:$D$1806)</f>
        <v>335</v>
      </c>
      <c r="AS345" s="9">
        <f>IF($AS$1="+",LOOKUP($AO345,Data!$A$6:$A$1806,Data!$E$6:$E$1806)*-1,LOOKUP($AO345,Data!$A$6:$A$1806,Data!$E$6:$E$1806))</f>
        <v>-215.59817504882812</v>
      </c>
      <c r="AT345" s="9">
        <f>LOOKUP($AO345,Data!$A$6:$A$1806,Data!$F$6:$F$1806)</f>
        <v>10</v>
      </c>
      <c r="AU345" s="9">
        <f>LOOKUP($AO345,Data!$A$6:$A$1806,Data!$G$6:$G$1806)</f>
        <v>242</v>
      </c>
      <c r="AV345" s="9">
        <f>LOOKUP($AO345,Data!$A$6:$A$1806,Data!$H$6:$H$1806)</f>
        <v>10</v>
      </c>
      <c r="AW345" s="9">
        <f>LOOKUP($AO345,Data!$A$6:$A$1806,Data!$I$6:$I$1806)</f>
        <v>0</v>
      </c>
      <c r="AX345" s="9">
        <f>LOOKUP($AO345,Data!$A$6:$A$1806,Data!$J$6:$J$1806)</f>
        <v>-103</v>
      </c>
      <c r="AY345" s="9">
        <f>LOOKUP($AO345,Data!$A$6:$A$1806,Data!$K$6:$K$1806)</f>
        <v>7632</v>
      </c>
      <c r="AZ345" s="16">
        <f t="shared" si="204"/>
        <v>24.798583984375</v>
      </c>
      <c r="BB345" s="5"/>
      <c r="BO345" s="77"/>
      <c r="BP345" s="5"/>
      <c r="BQ345" s="77"/>
      <c r="BR345" s="77"/>
      <c r="BS345" s="77"/>
      <c r="BT345" s="77"/>
      <c r="BU345" s="77"/>
      <c r="BV345" s="77"/>
      <c r="BW345" s="77"/>
      <c r="BX345" s="77"/>
      <c r="CA345" s="77"/>
    </row>
    <row r="346" spans="2:79">
      <c r="B346" s="5">
        <f t="shared" si="205"/>
        <v>40098.108506943943</v>
      </c>
      <c r="C346">
        <f>LOOKUP(B346,Data!$A$6:$A$1806,Data!B$6:B$1806)</f>
        <v>59.969001770019531</v>
      </c>
      <c r="D346" s="8">
        <f>LOOKUP(B346,Data!$A$6:$A$1806,Data!C$6:C$1806)</f>
        <v>3786.48681640625</v>
      </c>
      <c r="H346" s="16">
        <f t="shared" si="203"/>
        <v>24.798583984375</v>
      </c>
      <c r="I346" s="8">
        <f t="shared" si="201"/>
        <v>22.558079619737313</v>
      </c>
      <c r="J346" s="8"/>
      <c r="K346" s="8"/>
      <c r="L346" s="8">
        <f t="shared" si="206"/>
        <v>0</v>
      </c>
      <c r="M346" s="8">
        <f t="shared" si="207"/>
        <v>3797.299816351589</v>
      </c>
      <c r="N346" s="8">
        <f>AVERAGE(D$79:D346)</f>
        <v>3772.8083587190999</v>
      </c>
      <c r="O346" s="8">
        <f>AVERAGE(M$79:M346)</f>
        <v>3775.3619131337323</v>
      </c>
      <c r="P346" s="8">
        <f t="shared" si="211"/>
        <v>3779.3438814103097</v>
      </c>
      <c r="Q346" s="8">
        <f>AVERAGE(P$79:P346)</f>
        <v>3747.0371664974937</v>
      </c>
      <c r="R346">
        <f t="shared" si="209"/>
        <v>633</v>
      </c>
      <c r="S346" s="9"/>
      <c r="T346" s="8"/>
      <c r="U346" s="9"/>
      <c r="Y346">
        <v>0</v>
      </c>
      <c r="Z346">
        <f t="shared" si="202"/>
        <v>633</v>
      </c>
      <c r="AA346">
        <f t="shared" si="208"/>
        <v>-870.12481057130117</v>
      </c>
      <c r="AO346" s="5">
        <f t="shared" si="210"/>
        <v>40098.108506943943</v>
      </c>
      <c r="AP346" s="51">
        <f>LOOKUP($AO346,Data!$A$6:$A$1806,Data!$B$6:$B$1806)</f>
        <v>59.969001770019531</v>
      </c>
      <c r="AQ346" s="9">
        <f>LOOKUP($AO346,Data!$A$6:$A$1806,Data!$C$6:$C$1806)</f>
        <v>3786.48681640625</v>
      </c>
      <c r="AR346" s="9">
        <f>LOOKUP($AO346,Data!$A$6:$A$1806,Data!$D$6:$D$1806)</f>
        <v>335</v>
      </c>
      <c r="AS346" s="9">
        <f>IF($AS$1="+",LOOKUP($AO346,Data!$A$6:$A$1806,Data!$E$6:$E$1806)*-1,LOOKUP($AO346,Data!$A$6:$A$1806,Data!$E$6:$E$1806))</f>
        <v>-215.59817504882812</v>
      </c>
      <c r="AT346" s="9">
        <f>LOOKUP($AO346,Data!$A$6:$A$1806,Data!$F$6:$F$1806)</f>
        <v>10</v>
      </c>
      <c r="AU346" s="9">
        <f>LOOKUP($AO346,Data!$A$6:$A$1806,Data!$G$6:$G$1806)</f>
        <v>242</v>
      </c>
      <c r="AV346" s="9">
        <f>LOOKUP($AO346,Data!$A$6:$A$1806,Data!$H$6:$H$1806)</f>
        <v>10</v>
      </c>
      <c r="AW346" s="9">
        <f>LOOKUP($AO346,Data!$A$6:$A$1806,Data!$I$6:$I$1806)</f>
        <v>0</v>
      </c>
      <c r="AX346" s="9">
        <f>LOOKUP($AO346,Data!$A$6:$A$1806,Data!$J$6:$J$1806)</f>
        <v>-103</v>
      </c>
      <c r="AY346" s="9">
        <f>LOOKUP($AO346,Data!$A$6:$A$1806,Data!$K$6:$K$1806)</f>
        <v>7632</v>
      </c>
      <c r="AZ346" s="16">
        <f t="shared" si="204"/>
        <v>24.798583984375</v>
      </c>
      <c r="BB346" s="5"/>
      <c r="BO346" s="77"/>
      <c r="BP346" s="5"/>
      <c r="BQ346" s="77"/>
      <c r="BR346" s="77"/>
      <c r="BS346" s="77"/>
      <c r="BT346" s="77"/>
      <c r="BU346" s="77"/>
      <c r="BV346" s="77"/>
      <c r="BW346" s="77"/>
      <c r="BX346" s="77"/>
      <c r="CA346" s="77"/>
    </row>
    <row r="347" spans="2:79">
      <c r="B347" s="5">
        <f t="shared" si="205"/>
        <v>40098.108530092089</v>
      </c>
      <c r="C347">
        <f>LOOKUP(B347,Data!$A$6:$A$1806,Data!B$6:B$1806)</f>
        <v>59.965999603271484</v>
      </c>
      <c r="D347" s="8">
        <f>LOOKUP(B347,Data!$A$6:$A$1806,Data!C$6:C$1806)</f>
        <v>3789.2138671875</v>
      </c>
      <c r="H347" s="16">
        <f t="shared" si="203"/>
        <v>27.2003173828125</v>
      </c>
      <c r="I347" s="8">
        <f t="shared" si="201"/>
        <v>24.182862836813626</v>
      </c>
      <c r="J347" s="8"/>
      <c r="K347" s="8"/>
      <c r="L347" s="8">
        <f t="shared" si="206"/>
        <v>0</v>
      </c>
      <c r="M347" s="8">
        <f t="shared" si="207"/>
        <v>3798.9245995686651</v>
      </c>
      <c r="N347" s="8">
        <f>AVERAGE(D$79:D347)</f>
        <v>3772.8693457394284</v>
      </c>
      <c r="O347" s="8">
        <f>AVERAGE(M$79:M347)</f>
        <v>3775.4495067636021</v>
      </c>
      <c r="P347" s="8">
        <f t="shared" si="211"/>
        <v>3779.3438814103097</v>
      </c>
      <c r="Q347" s="8">
        <f>AVERAGE(P$79:P347)</f>
        <v>3747.1577139411979</v>
      </c>
      <c r="R347">
        <f t="shared" si="209"/>
        <v>633</v>
      </c>
      <c r="S347" s="9"/>
      <c r="T347" s="8"/>
      <c r="U347" s="9"/>
      <c r="Y347">
        <v>0</v>
      </c>
      <c r="Z347">
        <f t="shared" si="202"/>
        <v>633</v>
      </c>
      <c r="AA347">
        <f t="shared" si="208"/>
        <v>-835.63969281128038</v>
      </c>
      <c r="AO347" s="5">
        <f t="shared" si="210"/>
        <v>40098.108530092089</v>
      </c>
      <c r="AP347" s="51">
        <f>LOOKUP($AO347,Data!$A$6:$A$1806,Data!$B$6:$B$1806)</f>
        <v>59.965999603271484</v>
      </c>
      <c r="AQ347" s="9">
        <f>LOOKUP($AO347,Data!$A$6:$A$1806,Data!$C$6:$C$1806)</f>
        <v>3789.2138671875</v>
      </c>
      <c r="AR347" s="9">
        <f>LOOKUP($AO347,Data!$A$6:$A$1806,Data!$D$6:$D$1806)</f>
        <v>335</v>
      </c>
      <c r="AS347" s="9">
        <f>IF($AS$1="+",LOOKUP($AO347,Data!$A$6:$A$1806,Data!$E$6:$E$1806)*-1,LOOKUP($AO347,Data!$A$6:$A$1806,Data!$E$6:$E$1806))</f>
        <v>-215.59817504882812</v>
      </c>
      <c r="AT347" s="9">
        <f>LOOKUP($AO347,Data!$A$6:$A$1806,Data!$F$6:$F$1806)</f>
        <v>11</v>
      </c>
      <c r="AU347" s="9">
        <f>LOOKUP($AO347,Data!$A$6:$A$1806,Data!$G$6:$G$1806)</f>
        <v>242.5</v>
      </c>
      <c r="AV347" s="9">
        <f>LOOKUP($AO347,Data!$A$6:$A$1806,Data!$H$6:$H$1806)</f>
        <v>10</v>
      </c>
      <c r="AW347" s="9">
        <f>LOOKUP($AO347,Data!$A$6:$A$1806,Data!$I$6:$I$1806)</f>
        <v>0</v>
      </c>
      <c r="AX347" s="9">
        <f>LOOKUP($AO347,Data!$A$6:$A$1806,Data!$J$6:$J$1806)</f>
        <v>-103</v>
      </c>
      <c r="AY347" s="9">
        <f>LOOKUP($AO347,Data!$A$6:$A$1806,Data!$K$6:$K$1806)</f>
        <v>7632</v>
      </c>
      <c r="AZ347" s="16">
        <f t="shared" si="204"/>
        <v>27.2003173828125</v>
      </c>
      <c r="BB347" s="5"/>
      <c r="BO347" s="77"/>
      <c r="BP347" s="5"/>
      <c r="BQ347" s="77"/>
      <c r="BR347" s="77"/>
      <c r="BS347" s="77"/>
      <c r="BT347" s="77"/>
      <c r="BU347" s="77"/>
      <c r="BV347" s="77"/>
      <c r="BW347" s="77"/>
      <c r="BX347" s="77"/>
      <c r="CA347" s="77"/>
    </row>
    <row r="348" spans="2:79">
      <c r="B348" s="5">
        <f t="shared" si="205"/>
        <v>40098.108553240236</v>
      </c>
      <c r="C348">
        <f>LOOKUP(B348,Data!$A$6:$A$1806,Data!B$6:B$1806)</f>
        <v>59.965999603271484</v>
      </c>
      <c r="D348" s="8">
        <f>LOOKUP(B348,Data!$A$6:$A$1806,Data!C$6:C$1806)</f>
        <v>3790.51171875</v>
      </c>
      <c r="H348" s="16">
        <f t="shared" si="203"/>
        <v>27.2003173828125</v>
      </c>
      <c r="I348" s="8">
        <f t="shared" si="201"/>
        <v>25.238971927913234</v>
      </c>
      <c r="J348" s="8"/>
      <c r="K348" s="8"/>
      <c r="L348" s="8">
        <f t="shared" si="206"/>
        <v>0</v>
      </c>
      <c r="M348" s="8">
        <f t="shared" si="207"/>
        <v>3799.9807086597648</v>
      </c>
      <c r="N348" s="8">
        <f>AVERAGE(D$79:D348)</f>
        <v>3772.9346878616898</v>
      </c>
      <c r="O348" s="8">
        <f>AVERAGE(M$79:M348)</f>
        <v>3775.5403630669211</v>
      </c>
      <c r="P348" s="8">
        <f t="shared" si="211"/>
        <v>3779.3438814103097</v>
      </c>
      <c r="Q348" s="8">
        <f>AVERAGE(P$79:P348)</f>
        <v>3747.2773651213806</v>
      </c>
      <c r="R348">
        <f t="shared" si="209"/>
        <v>633</v>
      </c>
      <c r="S348" s="9"/>
      <c r="T348" s="8"/>
      <c r="U348" s="9"/>
      <c r="Y348">
        <v>0</v>
      </c>
      <c r="Z348">
        <f t="shared" si="202"/>
        <v>633</v>
      </c>
      <c r="AA348">
        <f t="shared" si="208"/>
        <v>-835.63969281128038</v>
      </c>
      <c r="AO348" s="5">
        <f t="shared" si="210"/>
        <v>40098.108553240236</v>
      </c>
      <c r="AP348" s="51">
        <f>LOOKUP($AO348,Data!$A$6:$A$1806,Data!$B$6:$B$1806)</f>
        <v>59.965999603271484</v>
      </c>
      <c r="AQ348" s="9">
        <f>LOOKUP($AO348,Data!$A$6:$A$1806,Data!$C$6:$C$1806)</f>
        <v>3790.51171875</v>
      </c>
      <c r="AR348" s="9">
        <f>LOOKUP($AO348,Data!$A$6:$A$1806,Data!$D$6:$D$1806)</f>
        <v>335</v>
      </c>
      <c r="AS348" s="9">
        <f>IF($AS$1="+",LOOKUP($AO348,Data!$A$6:$A$1806,Data!$E$6:$E$1806)*-1,LOOKUP($AO348,Data!$A$6:$A$1806,Data!$E$6:$E$1806))</f>
        <v>-215.59817504882812</v>
      </c>
      <c r="AT348" s="9">
        <f>LOOKUP($AO348,Data!$A$6:$A$1806,Data!$F$6:$F$1806)</f>
        <v>12</v>
      </c>
      <c r="AU348" s="9">
        <f>LOOKUP($AO348,Data!$A$6:$A$1806,Data!$G$6:$G$1806)</f>
        <v>243</v>
      </c>
      <c r="AV348" s="9">
        <f>LOOKUP($AO348,Data!$A$6:$A$1806,Data!$H$6:$H$1806)</f>
        <v>10</v>
      </c>
      <c r="AW348" s="9">
        <f>LOOKUP($AO348,Data!$A$6:$A$1806,Data!$I$6:$I$1806)</f>
        <v>0</v>
      </c>
      <c r="AX348" s="9">
        <f>LOOKUP($AO348,Data!$A$6:$A$1806,Data!$J$6:$J$1806)</f>
        <v>-103</v>
      </c>
      <c r="AY348" s="9">
        <f>LOOKUP($AO348,Data!$A$6:$A$1806,Data!$K$6:$K$1806)</f>
        <v>7632</v>
      </c>
      <c r="AZ348" s="16">
        <f t="shared" si="204"/>
        <v>27.2003173828125</v>
      </c>
      <c r="BB348" s="5"/>
      <c r="BO348" s="77"/>
      <c r="BP348" s="5"/>
      <c r="BQ348" s="77"/>
      <c r="BR348" s="77"/>
      <c r="BS348" s="77"/>
      <c r="BT348" s="77"/>
      <c r="BU348" s="77"/>
      <c r="BV348" s="77"/>
      <c r="BW348" s="77"/>
      <c r="BX348" s="77"/>
      <c r="CA348" s="77"/>
    </row>
    <row r="349" spans="2:79">
      <c r="B349" s="5">
        <f t="shared" si="205"/>
        <v>40098.108576388382</v>
      </c>
      <c r="C349">
        <f>LOOKUP(B349,Data!$A$6:$A$1806,Data!B$6:B$1806)</f>
        <v>59.965999603271484</v>
      </c>
      <c r="D349" s="8">
        <f>LOOKUP(B349,Data!$A$6:$A$1806,Data!C$6:C$1806)</f>
        <v>3790.51171875</v>
      </c>
      <c r="H349" s="16">
        <f t="shared" si="203"/>
        <v>27.2003173828125</v>
      </c>
      <c r="I349" s="8">
        <f t="shared" si="201"/>
        <v>25.925442837127978</v>
      </c>
      <c r="J349" s="8"/>
      <c r="K349" s="8"/>
      <c r="L349" s="8">
        <f t="shared" si="206"/>
        <v>0</v>
      </c>
      <c r="M349" s="8">
        <f t="shared" si="207"/>
        <v>3800.6671795689795</v>
      </c>
      <c r="N349" s="8">
        <f>AVERAGE(D$79:D349)</f>
        <v>3772.9995477542666</v>
      </c>
      <c r="O349" s="8">
        <f>AVERAGE(M$79:M349)</f>
        <v>3775.6330819470027</v>
      </c>
      <c r="P349" s="8">
        <f t="shared" si="211"/>
        <v>3779.3438814103097</v>
      </c>
      <c r="Q349" s="8">
        <f>AVERAGE(P$79:P349)</f>
        <v>3747.3961299965249</v>
      </c>
      <c r="R349">
        <f t="shared" si="209"/>
        <v>633</v>
      </c>
      <c r="S349" s="9"/>
      <c r="T349" s="8"/>
      <c r="U349" s="9"/>
      <c r="Y349">
        <v>0</v>
      </c>
      <c r="Z349">
        <f t="shared" si="202"/>
        <v>633</v>
      </c>
      <c r="AA349">
        <f t="shared" si="208"/>
        <v>-835.63969281128038</v>
      </c>
      <c r="AO349" s="5">
        <f t="shared" si="210"/>
        <v>40098.108576388382</v>
      </c>
      <c r="AP349" s="51">
        <f>LOOKUP($AO349,Data!$A$6:$A$1806,Data!$B$6:$B$1806)</f>
        <v>59.965999603271484</v>
      </c>
      <c r="AQ349" s="9">
        <f>LOOKUP($AO349,Data!$A$6:$A$1806,Data!$C$6:$C$1806)</f>
        <v>3790.51171875</v>
      </c>
      <c r="AR349" s="9">
        <f>LOOKUP($AO349,Data!$A$6:$A$1806,Data!$D$6:$D$1806)</f>
        <v>335</v>
      </c>
      <c r="AS349" s="9">
        <f>IF($AS$1="+",LOOKUP($AO349,Data!$A$6:$A$1806,Data!$E$6:$E$1806)*-1,LOOKUP($AO349,Data!$A$6:$A$1806,Data!$E$6:$E$1806))</f>
        <v>-215.59817504882812</v>
      </c>
      <c r="AT349" s="9">
        <f>LOOKUP($AO349,Data!$A$6:$A$1806,Data!$F$6:$F$1806)</f>
        <v>12</v>
      </c>
      <c r="AU349" s="9">
        <f>LOOKUP($AO349,Data!$A$6:$A$1806,Data!$G$6:$G$1806)</f>
        <v>243</v>
      </c>
      <c r="AV349" s="9">
        <f>LOOKUP($AO349,Data!$A$6:$A$1806,Data!$H$6:$H$1806)</f>
        <v>10</v>
      </c>
      <c r="AW349" s="9">
        <f>LOOKUP($AO349,Data!$A$6:$A$1806,Data!$I$6:$I$1806)</f>
        <v>0</v>
      </c>
      <c r="AX349" s="9">
        <f>LOOKUP($AO349,Data!$A$6:$A$1806,Data!$J$6:$J$1806)</f>
        <v>-103</v>
      </c>
      <c r="AY349" s="9">
        <f>LOOKUP($AO349,Data!$A$6:$A$1806,Data!$K$6:$K$1806)</f>
        <v>7632</v>
      </c>
      <c r="AZ349" s="16">
        <f t="shared" si="204"/>
        <v>27.2003173828125</v>
      </c>
      <c r="BB349" s="5"/>
      <c r="BO349" s="77"/>
      <c r="BP349" s="5"/>
      <c r="BQ349" s="77"/>
      <c r="BR349" s="77"/>
      <c r="BS349" s="77"/>
      <c r="BT349" s="77"/>
      <c r="BU349" s="77"/>
      <c r="BV349" s="77"/>
      <c r="BW349" s="77"/>
      <c r="BX349" s="77"/>
      <c r="CA349" s="77"/>
    </row>
    <row r="350" spans="2:79">
      <c r="B350" s="5">
        <f t="shared" si="205"/>
        <v>40098.108599536528</v>
      </c>
      <c r="C350">
        <f>LOOKUP(B350,Data!$A$6:$A$1806,Data!B$6:B$1806)</f>
        <v>59.969001770019531</v>
      </c>
      <c r="D350" s="8">
        <f>LOOKUP(B350,Data!$A$6:$A$1806,Data!C$6:C$1806)</f>
        <v>3792.21826171875</v>
      </c>
      <c r="H350" s="16">
        <f t="shared" si="203"/>
        <v>24.798583984375</v>
      </c>
      <c r="I350" s="8">
        <f t="shared" si="201"/>
        <v>25.531042238664437</v>
      </c>
      <c r="J350" s="8"/>
      <c r="K350" s="8"/>
      <c r="L350" s="8">
        <f t="shared" si="206"/>
        <v>0</v>
      </c>
      <c r="M350" s="8">
        <f t="shared" si="207"/>
        <v>3800.2727789705159</v>
      </c>
      <c r="N350" s="8">
        <f>AVERAGE(D$79:D350)</f>
        <v>3773.0702047909008</v>
      </c>
      <c r="O350" s="8">
        <f>AVERAGE(M$79:M350)</f>
        <v>3775.7236690684126</v>
      </c>
      <c r="P350" s="8">
        <f t="shared" si="211"/>
        <v>3779.3438814103097</v>
      </c>
      <c r="Q350" s="8">
        <f>AVERAGE(P$79:P350)</f>
        <v>3747.5140183781255</v>
      </c>
      <c r="R350">
        <f t="shared" si="209"/>
        <v>633</v>
      </c>
      <c r="S350" s="9"/>
      <c r="T350" s="8"/>
      <c r="U350" s="9"/>
      <c r="Y350">
        <v>0</v>
      </c>
      <c r="Z350">
        <f t="shared" si="202"/>
        <v>633</v>
      </c>
      <c r="AA350">
        <f t="shared" si="208"/>
        <v>-870.12481057130117</v>
      </c>
      <c r="AO350" s="5">
        <f t="shared" si="210"/>
        <v>40098.108599536528</v>
      </c>
      <c r="AP350" s="51">
        <f>LOOKUP($AO350,Data!$A$6:$A$1806,Data!$B$6:$B$1806)</f>
        <v>59.969001770019531</v>
      </c>
      <c r="AQ350" s="9">
        <f>LOOKUP($AO350,Data!$A$6:$A$1806,Data!$C$6:$C$1806)</f>
        <v>3792.21826171875</v>
      </c>
      <c r="AR350" s="9">
        <f>LOOKUP($AO350,Data!$A$6:$A$1806,Data!$D$6:$D$1806)</f>
        <v>335</v>
      </c>
      <c r="AS350" s="9">
        <f>IF($AS$1="+",LOOKUP($AO350,Data!$A$6:$A$1806,Data!$E$6:$E$1806)*-1,LOOKUP($AO350,Data!$A$6:$A$1806,Data!$E$6:$E$1806))</f>
        <v>-215.59817504882812</v>
      </c>
      <c r="AT350" s="9">
        <f>LOOKUP($AO350,Data!$A$6:$A$1806,Data!$F$6:$F$1806)</f>
        <v>13</v>
      </c>
      <c r="AU350" s="9">
        <f>LOOKUP($AO350,Data!$A$6:$A$1806,Data!$G$6:$G$1806)</f>
        <v>243.5</v>
      </c>
      <c r="AV350" s="9">
        <f>LOOKUP($AO350,Data!$A$6:$A$1806,Data!$H$6:$H$1806)</f>
        <v>10</v>
      </c>
      <c r="AW350" s="9">
        <f>LOOKUP($AO350,Data!$A$6:$A$1806,Data!$I$6:$I$1806)</f>
        <v>0</v>
      </c>
      <c r="AX350" s="9">
        <f>LOOKUP($AO350,Data!$A$6:$A$1806,Data!$J$6:$J$1806)</f>
        <v>-103</v>
      </c>
      <c r="AY350" s="9">
        <f>LOOKUP($AO350,Data!$A$6:$A$1806,Data!$K$6:$K$1806)</f>
        <v>7632</v>
      </c>
      <c r="AZ350" s="16">
        <f t="shared" si="204"/>
        <v>24.798583984375</v>
      </c>
      <c r="BB350" s="5"/>
      <c r="BO350" s="77"/>
      <c r="BP350" s="5"/>
      <c r="BQ350" s="77"/>
      <c r="BR350" s="77"/>
      <c r="BS350" s="77"/>
      <c r="BT350" s="77"/>
      <c r="BU350" s="77"/>
      <c r="BV350" s="77"/>
      <c r="BW350" s="77"/>
      <c r="BX350" s="77"/>
      <c r="CA350" s="77"/>
    </row>
    <row r="351" spans="2:79">
      <c r="B351" s="5">
        <f t="shared" si="205"/>
        <v>40098.108622684675</v>
      </c>
      <c r="C351">
        <f>LOOKUP(B351,Data!$A$6:$A$1806,Data!B$6:B$1806)</f>
        <v>59.967998504638672</v>
      </c>
      <c r="D351" s="8">
        <f>LOOKUP(B351,Data!$A$6:$A$1806,Data!C$6:C$1806)</f>
        <v>3790.95947265625</v>
      </c>
      <c r="H351" s="16">
        <f t="shared" si="203"/>
        <v>25.6011962890625</v>
      </c>
      <c r="I351" s="8">
        <f t="shared" si="201"/>
        <v>25.555596156303761</v>
      </c>
      <c r="J351" s="8"/>
      <c r="K351" s="8"/>
      <c r="L351" s="8">
        <f t="shared" si="206"/>
        <v>0</v>
      </c>
      <c r="M351" s="8">
        <f t="shared" si="207"/>
        <v>3800.2973328881553</v>
      </c>
      <c r="N351" s="8">
        <f>AVERAGE(D$79:D351)</f>
        <v>3773.13573324462</v>
      </c>
      <c r="O351" s="8">
        <f>AVERAGE(M$79:M351)</f>
        <v>3775.813682488998</v>
      </c>
      <c r="P351" s="8">
        <f t="shared" si="211"/>
        <v>3779.3438814103097</v>
      </c>
      <c r="Q351" s="8">
        <f>AVERAGE(P$79:P351)</f>
        <v>3747.6310399333911</v>
      </c>
      <c r="R351">
        <f t="shared" si="209"/>
        <v>633</v>
      </c>
      <c r="S351" s="9"/>
      <c r="T351" s="8"/>
      <c r="U351" s="9"/>
      <c r="Y351">
        <v>0</v>
      </c>
      <c r="Z351">
        <f t="shared" si="202"/>
        <v>633</v>
      </c>
      <c r="AA351">
        <f t="shared" si="208"/>
        <v>-858.28821475676932</v>
      </c>
      <c r="AO351" s="5">
        <f t="shared" si="210"/>
        <v>40098.108622684675</v>
      </c>
      <c r="AP351" s="51">
        <f>LOOKUP($AO351,Data!$A$6:$A$1806,Data!$B$6:$B$1806)</f>
        <v>59.967998504638672</v>
      </c>
      <c r="AQ351" s="9">
        <f>LOOKUP($AO351,Data!$A$6:$A$1806,Data!$C$6:$C$1806)</f>
        <v>3790.95947265625</v>
      </c>
      <c r="AR351" s="9">
        <f>LOOKUP($AO351,Data!$A$6:$A$1806,Data!$D$6:$D$1806)</f>
        <v>335</v>
      </c>
      <c r="AS351" s="9">
        <f>IF($AS$1="+",LOOKUP($AO351,Data!$A$6:$A$1806,Data!$E$6:$E$1806)*-1,LOOKUP($AO351,Data!$A$6:$A$1806,Data!$E$6:$E$1806))</f>
        <v>-218.32725524902344</v>
      </c>
      <c r="AT351" s="9">
        <f>LOOKUP($AO351,Data!$A$6:$A$1806,Data!$F$6:$F$1806)</f>
        <v>14</v>
      </c>
      <c r="AU351" s="9">
        <f>LOOKUP($AO351,Data!$A$6:$A$1806,Data!$G$6:$G$1806)</f>
        <v>244</v>
      </c>
      <c r="AV351" s="9">
        <f>LOOKUP($AO351,Data!$A$6:$A$1806,Data!$H$6:$H$1806)</f>
        <v>10</v>
      </c>
      <c r="AW351" s="9">
        <f>LOOKUP($AO351,Data!$A$6:$A$1806,Data!$I$6:$I$1806)</f>
        <v>0</v>
      </c>
      <c r="AX351" s="9">
        <f>LOOKUP($AO351,Data!$A$6:$A$1806,Data!$J$6:$J$1806)</f>
        <v>-103</v>
      </c>
      <c r="AY351" s="9">
        <f>LOOKUP($AO351,Data!$A$6:$A$1806,Data!$K$6:$K$1806)</f>
        <v>7632</v>
      </c>
      <c r="AZ351" s="16">
        <f t="shared" si="204"/>
        <v>25.6011962890625</v>
      </c>
      <c r="BB351" s="5"/>
      <c r="BO351" s="77"/>
      <c r="BP351" s="5"/>
      <c r="BQ351" s="77"/>
      <c r="BR351" s="77"/>
      <c r="BS351" s="77"/>
      <c r="BT351" s="77"/>
      <c r="BU351" s="77"/>
      <c r="BV351" s="77"/>
      <c r="BW351" s="77"/>
      <c r="BX351" s="77"/>
      <c r="CA351" s="77"/>
    </row>
    <row r="352" spans="2:79">
      <c r="B352" s="5">
        <f t="shared" si="205"/>
        <v>40098.108645832821</v>
      </c>
      <c r="C352">
        <f>LOOKUP(B352,Data!$A$6:$A$1806,Data!B$6:B$1806)</f>
        <v>59.967998504638672</v>
      </c>
      <c r="D352" s="8">
        <f>LOOKUP(B352,Data!$A$6:$A$1806,Data!C$6:C$1806)</f>
        <v>3790.95947265625</v>
      </c>
      <c r="H352" s="16">
        <f t="shared" si="203"/>
        <v>25.6011962890625</v>
      </c>
      <c r="I352" s="8">
        <f t="shared" si="201"/>
        <v>25.571556202769319</v>
      </c>
      <c r="J352" s="8"/>
      <c r="K352" s="8"/>
      <c r="L352" s="8">
        <f t="shared" si="206"/>
        <v>0</v>
      </c>
      <c r="M352" s="8">
        <f t="shared" si="207"/>
        <v>3800.3132929346207</v>
      </c>
      <c r="N352" s="8">
        <f>AVERAGE(D$79:D352)</f>
        <v>3773.2007833884581</v>
      </c>
      <c r="O352" s="8">
        <f>AVERAGE(M$79:M352)</f>
        <v>3775.9030971256607</v>
      </c>
      <c r="P352" s="8">
        <f t="shared" si="211"/>
        <v>3779.3438814103097</v>
      </c>
      <c r="Q352" s="8">
        <f>AVERAGE(P$79:P352)</f>
        <v>3747.747204187885</v>
      </c>
      <c r="R352">
        <f t="shared" si="209"/>
        <v>633</v>
      </c>
      <c r="S352" s="9"/>
      <c r="T352" s="8"/>
      <c r="U352" s="9"/>
      <c r="Y352">
        <v>0</v>
      </c>
      <c r="Z352">
        <f t="shared" si="202"/>
        <v>633</v>
      </c>
      <c r="AA352">
        <f t="shared" si="208"/>
        <v>-858.28821475676932</v>
      </c>
      <c r="AO352" s="5">
        <f t="shared" si="210"/>
        <v>40098.108645832821</v>
      </c>
      <c r="AP352" s="51">
        <f>LOOKUP($AO352,Data!$A$6:$A$1806,Data!$B$6:$B$1806)</f>
        <v>59.967998504638672</v>
      </c>
      <c r="AQ352" s="9">
        <f>LOOKUP($AO352,Data!$A$6:$A$1806,Data!$C$6:$C$1806)</f>
        <v>3790.95947265625</v>
      </c>
      <c r="AR352" s="9">
        <f>LOOKUP($AO352,Data!$A$6:$A$1806,Data!$D$6:$D$1806)</f>
        <v>335</v>
      </c>
      <c r="AS352" s="9">
        <f>IF($AS$1="+",LOOKUP($AO352,Data!$A$6:$A$1806,Data!$E$6:$E$1806)*-1,LOOKUP($AO352,Data!$A$6:$A$1806,Data!$E$6:$E$1806))</f>
        <v>-218.32725524902344</v>
      </c>
      <c r="AT352" s="9">
        <f>LOOKUP($AO352,Data!$A$6:$A$1806,Data!$F$6:$F$1806)</f>
        <v>14</v>
      </c>
      <c r="AU352" s="9">
        <f>LOOKUP($AO352,Data!$A$6:$A$1806,Data!$G$6:$G$1806)</f>
        <v>244</v>
      </c>
      <c r="AV352" s="9">
        <f>LOOKUP($AO352,Data!$A$6:$A$1806,Data!$H$6:$H$1806)</f>
        <v>10</v>
      </c>
      <c r="AW352" s="9">
        <f>LOOKUP($AO352,Data!$A$6:$A$1806,Data!$I$6:$I$1806)</f>
        <v>0</v>
      </c>
      <c r="AX352" s="9">
        <f>LOOKUP($AO352,Data!$A$6:$A$1806,Data!$J$6:$J$1806)</f>
        <v>-103</v>
      </c>
      <c r="AY352" s="9">
        <f>LOOKUP($AO352,Data!$A$6:$A$1806,Data!$K$6:$K$1806)</f>
        <v>7632</v>
      </c>
      <c r="AZ352" s="16">
        <f t="shared" si="204"/>
        <v>25.6011962890625</v>
      </c>
      <c r="BB352" s="5"/>
      <c r="BO352" s="77"/>
      <c r="BP352" s="5"/>
      <c r="BQ352" s="77"/>
      <c r="BR352" s="77"/>
      <c r="BS352" s="77"/>
      <c r="BT352" s="77"/>
      <c r="BU352" s="77"/>
      <c r="BV352" s="77"/>
      <c r="BW352" s="77"/>
      <c r="BX352" s="77"/>
      <c r="CA352" s="77"/>
    </row>
    <row r="353" spans="2:79">
      <c r="B353" s="5">
        <f t="shared" si="205"/>
        <v>40098.108668980967</v>
      </c>
      <c r="C353">
        <f>LOOKUP(B353,Data!$A$6:$A$1806,Data!B$6:B$1806)</f>
        <v>59.965000152587891</v>
      </c>
      <c r="D353" s="8">
        <f>LOOKUP(B353,Data!$A$6:$A$1806,Data!C$6:C$1806)</f>
        <v>3789.0263671875</v>
      </c>
      <c r="H353" s="16">
        <f t="shared" si="203"/>
        <v>27.9998779296875</v>
      </c>
      <c r="I353" s="8">
        <f t="shared" si="201"/>
        <v>26.421468807190681</v>
      </c>
      <c r="J353" s="8"/>
      <c r="K353" s="8"/>
      <c r="L353" s="8">
        <f t="shared" si="206"/>
        <v>0</v>
      </c>
      <c r="M353" s="8">
        <f t="shared" si="207"/>
        <v>3801.1632055390419</v>
      </c>
      <c r="N353" s="8">
        <f>AVERAGE(D$79:D353)</f>
        <v>3773.258330965909</v>
      </c>
      <c r="O353" s="8">
        <f>AVERAGE(M$79:M353)</f>
        <v>3775.9949520653458</v>
      </c>
      <c r="P353" s="8">
        <f t="shared" si="211"/>
        <v>3779.3438814103097</v>
      </c>
      <c r="Q353" s="8">
        <f>AVERAGE(P$79:P353)</f>
        <v>3747.8625205281132</v>
      </c>
      <c r="R353">
        <f t="shared" si="209"/>
        <v>633</v>
      </c>
      <c r="S353" s="9"/>
      <c r="T353" s="8"/>
      <c r="U353" s="9"/>
      <c r="Y353">
        <v>0</v>
      </c>
      <c r="Z353">
        <f t="shared" si="202"/>
        <v>633</v>
      </c>
      <c r="AA353">
        <f t="shared" si="208"/>
        <v>-824.75783195407439</v>
      </c>
      <c r="AO353" s="5">
        <f t="shared" si="210"/>
        <v>40098.108668980967</v>
      </c>
      <c r="AP353" s="51">
        <f>LOOKUP($AO353,Data!$A$6:$A$1806,Data!$B$6:$B$1806)</f>
        <v>59.965000152587891</v>
      </c>
      <c r="AQ353" s="9">
        <f>LOOKUP($AO353,Data!$A$6:$A$1806,Data!$C$6:$C$1806)</f>
        <v>3789.0263671875</v>
      </c>
      <c r="AR353" s="9">
        <f>LOOKUP($AO353,Data!$A$6:$A$1806,Data!$D$6:$D$1806)</f>
        <v>335</v>
      </c>
      <c r="AS353" s="9">
        <f>IF($AS$1="+",LOOKUP($AO353,Data!$A$6:$A$1806,Data!$E$6:$E$1806)*-1,LOOKUP($AO353,Data!$A$6:$A$1806,Data!$E$6:$E$1806))</f>
        <v>-218.32725524902344</v>
      </c>
      <c r="AT353" s="9">
        <f>LOOKUP($AO353,Data!$A$6:$A$1806,Data!$F$6:$F$1806)</f>
        <v>15</v>
      </c>
      <c r="AU353" s="9">
        <f>LOOKUP($AO353,Data!$A$6:$A$1806,Data!$G$6:$G$1806)</f>
        <v>244.5</v>
      </c>
      <c r="AV353" s="9">
        <f>LOOKUP($AO353,Data!$A$6:$A$1806,Data!$H$6:$H$1806)</f>
        <v>10</v>
      </c>
      <c r="AW353" s="9">
        <f>LOOKUP($AO353,Data!$A$6:$A$1806,Data!$I$6:$I$1806)</f>
        <v>0</v>
      </c>
      <c r="AX353" s="9">
        <f>LOOKUP($AO353,Data!$A$6:$A$1806,Data!$J$6:$J$1806)</f>
        <v>-103</v>
      </c>
      <c r="AY353" s="9">
        <f>LOOKUP($AO353,Data!$A$6:$A$1806,Data!$K$6:$K$1806)</f>
        <v>7632</v>
      </c>
      <c r="AZ353" s="16">
        <f t="shared" si="204"/>
        <v>27.9998779296875</v>
      </c>
      <c r="BB353" s="5"/>
      <c r="BO353" s="77"/>
      <c r="BP353" s="5"/>
      <c r="BQ353" s="77"/>
      <c r="BR353" s="77"/>
      <c r="BS353" s="77"/>
      <c r="BT353" s="77"/>
      <c r="BU353" s="77"/>
      <c r="BV353" s="77"/>
      <c r="BW353" s="77"/>
      <c r="BX353" s="77"/>
      <c r="CA353" s="77"/>
    </row>
    <row r="354" spans="2:79">
      <c r="B354" s="5">
        <f t="shared" si="205"/>
        <v>40098.108692129113</v>
      </c>
      <c r="C354">
        <f>LOOKUP(B354,Data!$A$6:$A$1806,Data!B$6:B$1806)</f>
        <v>59.970001220703125</v>
      </c>
      <c r="D354" s="8">
        <f>LOOKUP(B354,Data!$A$6:$A$1806,Data!C$6:C$1806)</f>
        <v>3789.16748046875</v>
      </c>
      <c r="H354" s="16">
        <f t="shared" si="203"/>
        <v>23.9990234375</v>
      </c>
      <c r="I354" s="8">
        <f t="shared" si="201"/>
        <v>25.573612927798944</v>
      </c>
      <c r="J354" s="8"/>
      <c r="K354" s="8"/>
      <c r="L354" s="8">
        <f t="shared" si="206"/>
        <v>0</v>
      </c>
      <c r="M354" s="8">
        <f t="shared" si="207"/>
        <v>3800.3153496596501</v>
      </c>
      <c r="N354" s="8">
        <f>AVERAGE(D$79:D354)</f>
        <v>3773.315972811934</v>
      </c>
      <c r="O354" s="8">
        <f>AVERAGE(M$79:M354)</f>
        <v>3776.0830694479337</v>
      </c>
      <c r="P354" s="8">
        <f t="shared" si="211"/>
        <v>3779.3438814103097</v>
      </c>
      <c r="Q354" s="8">
        <f>AVERAGE(P$79:P354)</f>
        <v>3747.9769982040484</v>
      </c>
      <c r="R354">
        <f t="shared" si="209"/>
        <v>633</v>
      </c>
      <c r="S354" s="9"/>
      <c r="T354" s="8"/>
      <c r="U354" s="9"/>
      <c r="Y354">
        <v>0</v>
      </c>
      <c r="Z354">
        <f t="shared" si="202"/>
        <v>633</v>
      </c>
      <c r="AA354">
        <f t="shared" si="208"/>
        <v>-882.24553792168433</v>
      </c>
      <c r="AO354" s="5">
        <f t="shared" si="210"/>
        <v>40098.108692129113</v>
      </c>
      <c r="AP354" s="51">
        <f>LOOKUP($AO354,Data!$A$6:$A$1806,Data!$B$6:$B$1806)</f>
        <v>59.970001220703125</v>
      </c>
      <c r="AQ354" s="9">
        <f>LOOKUP($AO354,Data!$A$6:$A$1806,Data!$C$6:$C$1806)</f>
        <v>3789.16748046875</v>
      </c>
      <c r="AR354" s="9">
        <f>LOOKUP($AO354,Data!$A$6:$A$1806,Data!$D$6:$D$1806)</f>
        <v>335</v>
      </c>
      <c r="AS354" s="9">
        <f>IF($AS$1="+",LOOKUP($AO354,Data!$A$6:$A$1806,Data!$E$6:$E$1806)*-1,LOOKUP($AO354,Data!$A$6:$A$1806,Data!$E$6:$E$1806))</f>
        <v>-218.32725524902344</v>
      </c>
      <c r="AT354" s="9">
        <f>LOOKUP($AO354,Data!$A$6:$A$1806,Data!$F$6:$F$1806)</f>
        <v>16</v>
      </c>
      <c r="AU354" s="9">
        <f>LOOKUP($AO354,Data!$A$6:$A$1806,Data!$G$6:$G$1806)</f>
        <v>245</v>
      </c>
      <c r="AV354" s="9">
        <f>LOOKUP($AO354,Data!$A$6:$A$1806,Data!$H$6:$H$1806)</f>
        <v>10</v>
      </c>
      <c r="AW354" s="9">
        <f>LOOKUP($AO354,Data!$A$6:$A$1806,Data!$I$6:$I$1806)</f>
        <v>0</v>
      </c>
      <c r="AX354" s="9">
        <f>LOOKUP($AO354,Data!$A$6:$A$1806,Data!$J$6:$J$1806)</f>
        <v>-103</v>
      </c>
      <c r="AY354" s="9">
        <f>LOOKUP($AO354,Data!$A$6:$A$1806,Data!$K$6:$K$1806)</f>
        <v>7632</v>
      </c>
      <c r="AZ354" s="16">
        <f t="shared" si="204"/>
        <v>23.9990234375</v>
      </c>
      <c r="BB354" s="5"/>
      <c r="BO354" s="77"/>
      <c r="BP354" s="5"/>
      <c r="BQ354" s="77"/>
      <c r="BR354" s="77"/>
      <c r="BS354" s="77"/>
      <c r="BT354" s="77"/>
      <c r="BU354" s="77"/>
      <c r="BV354" s="77"/>
      <c r="BW354" s="77"/>
      <c r="BX354" s="77"/>
      <c r="CA354" s="77"/>
    </row>
    <row r="355" spans="2:79">
      <c r="B355" s="5">
        <f t="shared" si="205"/>
        <v>40098.10871527726</v>
      </c>
      <c r="C355">
        <f>LOOKUP(B355,Data!$A$6:$A$1806,Data!B$6:B$1806)</f>
        <v>59.970001220703125</v>
      </c>
      <c r="D355" s="8">
        <f>LOOKUP(B355,Data!$A$6:$A$1806,Data!C$6:C$1806)</f>
        <v>3789.16748046875</v>
      </c>
      <c r="H355" s="16">
        <f t="shared" si="203"/>
        <v>23.9990234375</v>
      </c>
      <c r="I355" s="8">
        <f t="shared" si="201"/>
        <v>25.022506606194316</v>
      </c>
      <c r="J355" s="8"/>
      <c r="K355" s="8"/>
      <c r="L355" s="8">
        <f t="shared" si="206"/>
        <v>0</v>
      </c>
      <c r="M355" s="8">
        <f t="shared" si="207"/>
        <v>3799.7642433380456</v>
      </c>
      <c r="N355" s="8">
        <f>AVERAGE(D$79:D355)</f>
        <v>3773.3731984713449</v>
      </c>
      <c r="O355" s="8">
        <f>AVERAGE(M$79:M355)</f>
        <v>3776.1685610504251</v>
      </c>
      <c r="P355" s="8">
        <f t="shared" si="211"/>
        <v>3779.3438814103097</v>
      </c>
      <c r="Q355" s="8">
        <f>AVERAGE(P$79:P355)</f>
        <v>3748.0906463316073</v>
      </c>
      <c r="R355">
        <f t="shared" si="209"/>
        <v>633</v>
      </c>
      <c r="S355" s="9"/>
      <c r="T355" s="8"/>
      <c r="U355" s="9"/>
      <c r="Y355">
        <v>0</v>
      </c>
      <c r="Z355">
        <f t="shared" si="202"/>
        <v>633</v>
      </c>
      <c r="AA355">
        <f t="shared" si="208"/>
        <v>-882.24553792168433</v>
      </c>
      <c r="AO355" s="5">
        <f t="shared" si="210"/>
        <v>40098.10871527726</v>
      </c>
      <c r="AP355" s="51">
        <f>LOOKUP($AO355,Data!$A$6:$A$1806,Data!$B$6:$B$1806)</f>
        <v>59.970001220703125</v>
      </c>
      <c r="AQ355" s="9">
        <f>LOOKUP($AO355,Data!$A$6:$A$1806,Data!$C$6:$C$1806)</f>
        <v>3789.16748046875</v>
      </c>
      <c r="AR355" s="9">
        <f>LOOKUP($AO355,Data!$A$6:$A$1806,Data!$D$6:$D$1806)</f>
        <v>335</v>
      </c>
      <c r="AS355" s="9">
        <f>IF($AS$1="+",LOOKUP($AO355,Data!$A$6:$A$1806,Data!$E$6:$E$1806)*-1,LOOKUP($AO355,Data!$A$6:$A$1806,Data!$E$6:$E$1806))</f>
        <v>-218.32725524902344</v>
      </c>
      <c r="AT355" s="9">
        <f>LOOKUP($AO355,Data!$A$6:$A$1806,Data!$F$6:$F$1806)</f>
        <v>16</v>
      </c>
      <c r="AU355" s="9">
        <f>LOOKUP($AO355,Data!$A$6:$A$1806,Data!$G$6:$G$1806)</f>
        <v>245</v>
      </c>
      <c r="AV355" s="9">
        <f>LOOKUP($AO355,Data!$A$6:$A$1806,Data!$H$6:$H$1806)</f>
        <v>10</v>
      </c>
      <c r="AW355" s="9">
        <f>LOOKUP($AO355,Data!$A$6:$A$1806,Data!$I$6:$I$1806)</f>
        <v>0</v>
      </c>
      <c r="AX355" s="9">
        <f>LOOKUP($AO355,Data!$A$6:$A$1806,Data!$J$6:$J$1806)</f>
        <v>-103</v>
      </c>
      <c r="AY355" s="9">
        <f>LOOKUP($AO355,Data!$A$6:$A$1806,Data!$K$6:$K$1806)</f>
        <v>7632</v>
      </c>
      <c r="AZ355" s="16">
        <f t="shared" si="204"/>
        <v>23.9990234375</v>
      </c>
      <c r="BB355" s="5"/>
      <c r="BO355" s="77"/>
      <c r="BP355" s="5"/>
      <c r="BQ355" s="77"/>
      <c r="BR355" s="77"/>
      <c r="BS355" s="77"/>
      <c r="BT355" s="77"/>
      <c r="BU355" s="77"/>
      <c r="BV355" s="77"/>
      <c r="BW355" s="77"/>
      <c r="BX355" s="77"/>
      <c r="CA355" s="77"/>
    </row>
    <row r="356" spans="2:79">
      <c r="B356" s="5">
        <f t="shared" si="205"/>
        <v>40098.108738425406</v>
      </c>
      <c r="C356">
        <f>LOOKUP(B356,Data!$A$6:$A$1806,Data!B$6:B$1806)</f>
        <v>59.972000122070313</v>
      </c>
      <c r="D356" s="8">
        <f>LOOKUP(B356,Data!$A$6:$A$1806,Data!C$6:C$1806)</f>
        <v>3785.68994140625</v>
      </c>
      <c r="H356" s="16">
        <f t="shared" si="203"/>
        <v>22.39990234375</v>
      </c>
      <c r="I356" s="8">
        <f t="shared" si="201"/>
        <v>24.104595114338807</v>
      </c>
      <c r="J356" s="8"/>
      <c r="K356" s="8"/>
      <c r="L356" s="8">
        <f t="shared" si="206"/>
        <v>0</v>
      </c>
      <c r="M356" s="8">
        <f t="shared" si="207"/>
        <v>3798.84633184619</v>
      </c>
      <c r="N356" s="8">
        <f>AVERAGE(D$79:D356)</f>
        <v>3773.417503302046</v>
      </c>
      <c r="O356" s="8">
        <f>AVERAGE(M$79:M356)</f>
        <v>3776.2501357655174</v>
      </c>
      <c r="P356" s="8">
        <f t="shared" si="211"/>
        <v>3779.3438814103097</v>
      </c>
      <c r="Q356" s="8">
        <f>AVERAGE(P$79:P356)</f>
        <v>3748.2034738950683</v>
      </c>
      <c r="R356">
        <f t="shared" si="209"/>
        <v>633</v>
      </c>
      <c r="S356" s="9"/>
      <c r="T356" s="8"/>
      <c r="U356" s="9"/>
      <c r="Y356">
        <v>0</v>
      </c>
      <c r="Z356">
        <f t="shared" si="202"/>
        <v>633</v>
      </c>
      <c r="AA356">
        <f t="shared" si="208"/>
        <v>-907.52906560201268</v>
      </c>
      <c r="AO356" s="5">
        <f t="shared" si="210"/>
        <v>40098.108738425406</v>
      </c>
      <c r="AP356" s="51">
        <f>LOOKUP($AO356,Data!$A$6:$A$1806,Data!$B$6:$B$1806)</f>
        <v>59.972000122070313</v>
      </c>
      <c r="AQ356" s="9">
        <f>LOOKUP($AO356,Data!$A$6:$A$1806,Data!$C$6:$C$1806)</f>
        <v>3785.68994140625</v>
      </c>
      <c r="AR356" s="9">
        <f>LOOKUP($AO356,Data!$A$6:$A$1806,Data!$D$6:$D$1806)</f>
        <v>335</v>
      </c>
      <c r="AS356" s="9">
        <f>IF($AS$1="+",LOOKUP($AO356,Data!$A$6:$A$1806,Data!$E$6:$E$1806)*-1,LOOKUP($AO356,Data!$A$6:$A$1806,Data!$E$6:$E$1806))</f>
        <v>-218.32725524902344</v>
      </c>
      <c r="AT356" s="9">
        <f>LOOKUP($AO356,Data!$A$6:$A$1806,Data!$F$6:$F$1806)</f>
        <v>16</v>
      </c>
      <c r="AU356" s="9">
        <f>LOOKUP($AO356,Data!$A$6:$A$1806,Data!$G$6:$G$1806)</f>
        <v>245.5</v>
      </c>
      <c r="AV356" s="9">
        <f>LOOKUP($AO356,Data!$A$6:$A$1806,Data!$H$6:$H$1806)</f>
        <v>10</v>
      </c>
      <c r="AW356" s="9">
        <f>LOOKUP($AO356,Data!$A$6:$A$1806,Data!$I$6:$I$1806)</f>
        <v>0</v>
      </c>
      <c r="AX356" s="9">
        <f>LOOKUP($AO356,Data!$A$6:$A$1806,Data!$J$6:$J$1806)</f>
        <v>-103</v>
      </c>
      <c r="AY356" s="9">
        <f>LOOKUP($AO356,Data!$A$6:$A$1806,Data!$K$6:$K$1806)</f>
        <v>7632</v>
      </c>
      <c r="AZ356" s="16">
        <f t="shared" si="204"/>
        <v>22.39990234375</v>
      </c>
      <c r="BB356" s="5"/>
      <c r="BO356" s="77"/>
      <c r="BP356" s="5"/>
      <c r="BQ356" s="77"/>
      <c r="BR356" s="77"/>
      <c r="BS356" s="77"/>
      <c r="BT356" s="77"/>
      <c r="BU356" s="77"/>
      <c r="BV356" s="77"/>
      <c r="BW356" s="77"/>
      <c r="BX356" s="77"/>
      <c r="CA356" s="77"/>
    </row>
    <row r="357" spans="2:79">
      <c r="B357" s="5">
        <f t="shared" si="205"/>
        <v>40098.108761573552</v>
      </c>
      <c r="C357">
        <f>LOOKUP(B357,Data!$A$6:$A$1806,Data!B$6:B$1806)</f>
        <v>59.966999053955078</v>
      </c>
      <c r="D357" s="8">
        <f>LOOKUP(B357,Data!$A$6:$A$1806,Data!C$6:C$1806)</f>
        <v>3784.83056640625</v>
      </c>
      <c r="H357" s="16">
        <f t="shared" si="203"/>
        <v>26.4007568359375</v>
      </c>
      <c r="I357" s="8">
        <f t="shared" si="201"/>
        <v>24.908251716898349</v>
      </c>
      <c r="J357" s="8"/>
      <c r="K357" s="8"/>
      <c r="L357" s="8">
        <f t="shared" si="206"/>
        <v>0</v>
      </c>
      <c r="M357" s="8">
        <f t="shared" si="207"/>
        <v>3799.6499884487494</v>
      </c>
      <c r="N357" s="8">
        <f>AVERAGE(D$79:D357)</f>
        <v>3773.4584103382617</v>
      </c>
      <c r="O357" s="8">
        <f>AVERAGE(M$79:M357)</f>
        <v>3776.3340062052421</v>
      </c>
      <c r="P357" s="8">
        <f t="shared" si="211"/>
        <v>3779.3438814103097</v>
      </c>
      <c r="Q357" s="8">
        <f>AVERAGE(P$79:P357)</f>
        <v>3748.3154897494396</v>
      </c>
      <c r="R357">
        <f t="shared" si="209"/>
        <v>633</v>
      </c>
      <c r="S357" s="9"/>
      <c r="T357" s="8"/>
      <c r="U357" s="9"/>
      <c r="Y357">
        <v>0</v>
      </c>
      <c r="Z357">
        <f t="shared" si="202"/>
        <v>633</v>
      </c>
      <c r="AA357">
        <f t="shared" si="208"/>
        <v>-846.81254369625674</v>
      </c>
      <c r="AO357" s="5">
        <f t="shared" si="210"/>
        <v>40098.108761573552</v>
      </c>
      <c r="AP357" s="51">
        <f>LOOKUP($AO357,Data!$A$6:$A$1806,Data!$B$6:$B$1806)</f>
        <v>59.966999053955078</v>
      </c>
      <c r="AQ357" s="9">
        <f>LOOKUP($AO357,Data!$A$6:$A$1806,Data!$C$6:$C$1806)</f>
        <v>3784.83056640625</v>
      </c>
      <c r="AR357" s="9">
        <f>LOOKUP($AO357,Data!$A$6:$A$1806,Data!$D$6:$D$1806)</f>
        <v>335</v>
      </c>
      <c r="AS357" s="9">
        <f>IF($AS$1="+",LOOKUP($AO357,Data!$A$6:$A$1806,Data!$E$6:$E$1806)*-1,LOOKUP($AO357,Data!$A$6:$A$1806,Data!$E$6:$E$1806))</f>
        <v>-218.32725524902344</v>
      </c>
      <c r="AT357" s="9">
        <f>LOOKUP($AO357,Data!$A$6:$A$1806,Data!$F$6:$F$1806)</f>
        <v>16</v>
      </c>
      <c r="AU357" s="9">
        <f>LOOKUP($AO357,Data!$A$6:$A$1806,Data!$G$6:$G$1806)</f>
        <v>246</v>
      </c>
      <c r="AV357" s="9">
        <f>LOOKUP($AO357,Data!$A$6:$A$1806,Data!$H$6:$H$1806)</f>
        <v>10</v>
      </c>
      <c r="AW357" s="9">
        <f>LOOKUP($AO357,Data!$A$6:$A$1806,Data!$I$6:$I$1806)</f>
        <v>0</v>
      </c>
      <c r="AX357" s="9">
        <f>LOOKUP($AO357,Data!$A$6:$A$1806,Data!$J$6:$J$1806)</f>
        <v>-103</v>
      </c>
      <c r="AY357" s="9">
        <f>LOOKUP($AO357,Data!$A$6:$A$1806,Data!$K$6:$K$1806)</f>
        <v>7632</v>
      </c>
      <c r="AZ357" s="16">
        <f t="shared" si="204"/>
        <v>26.4007568359375</v>
      </c>
      <c r="BB357" s="5"/>
      <c r="BO357" s="77"/>
      <c r="BP357" s="5"/>
      <c r="BQ357" s="77"/>
      <c r="BR357" s="77"/>
      <c r="BS357" s="77"/>
      <c r="BT357" s="77"/>
      <c r="BU357" s="77"/>
      <c r="BV357" s="77"/>
      <c r="BW357" s="77"/>
      <c r="BX357" s="77"/>
      <c r="CA357" s="77"/>
    </row>
    <row r="358" spans="2:79">
      <c r="B358" s="5">
        <f t="shared" si="205"/>
        <v>40098.108784721699</v>
      </c>
      <c r="C358">
        <f>LOOKUP(B358,Data!$A$6:$A$1806,Data!B$6:B$1806)</f>
        <v>59.966999053955078</v>
      </c>
      <c r="D358" s="8">
        <f>LOOKUP(B358,Data!$A$6:$A$1806,Data!C$6:C$1806)</f>
        <v>3784.83056640625</v>
      </c>
      <c r="H358" s="16">
        <f t="shared" si="203"/>
        <v>26.4007568359375</v>
      </c>
      <c r="I358" s="8">
        <f t="shared" si="201"/>
        <v>25.430628508562052</v>
      </c>
      <c r="J358" s="8"/>
      <c r="K358" s="8"/>
      <c r="L358" s="8">
        <f t="shared" si="206"/>
        <v>0</v>
      </c>
      <c r="M358" s="8">
        <f t="shared" si="207"/>
        <v>3800.172365240413</v>
      </c>
      <c r="N358" s="8">
        <f>AVERAGE(D$79:D358)</f>
        <v>3773.4990251813615</v>
      </c>
      <c r="O358" s="8">
        <f>AVERAGE(M$79:M358)</f>
        <v>3776.4191432017965</v>
      </c>
      <c r="P358" s="8">
        <f t="shared" si="211"/>
        <v>3779.3438814103097</v>
      </c>
      <c r="Q358" s="8">
        <f>AVERAGE(P$79:P358)</f>
        <v>3748.4267026227762</v>
      </c>
      <c r="R358">
        <f t="shared" si="209"/>
        <v>633</v>
      </c>
      <c r="S358" s="9"/>
      <c r="T358" s="8"/>
      <c r="U358" s="9"/>
      <c r="Y358">
        <v>0</v>
      </c>
      <c r="Z358">
        <f t="shared" si="202"/>
        <v>633</v>
      </c>
      <c r="AA358">
        <f t="shared" si="208"/>
        <v>-846.81254369625674</v>
      </c>
      <c r="AO358" s="5">
        <f t="shared" si="210"/>
        <v>40098.108784721699</v>
      </c>
      <c r="AP358" s="51">
        <f>LOOKUP($AO358,Data!$A$6:$A$1806,Data!$B$6:$B$1806)</f>
        <v>59.966999053955078</v>
      </c>
      <c r="AQ358" s="9">
        <f>LOOKUP($AO358,Data!$A$6:$A$1806,Data!$C$6:$C$1806)</f>
        <v>3784.83056640625</v>
      </c>
      <c r="AR358" s="9">
        <f>LOOKUP($AO358,Data!$A$6:$A$1806,Data!$D$6:$D$1806)</f>
        <v>335</v>
      </c>
      <c r="AS358" s="9">
        <f>IF($AS$1="+",LOOKUP($AO358,Data!$A$6:$A$1806,Data!$E$6:$E$1806)*-1,LOOKUP($AO358,Data!$A$6:$A$1806,Data!$E$6:$E$1806))</f>
        <v>-218.32725524902344</v>
      </c>
      <c r="AT358" s="9">
        <f>LOOKUP($AO358,Data!$A$6:$A$1806,Data!$F$6:$F$1806)</f>
        <v>16</v>
      </c>
      <c r="AU358" s="9">
        <f>LOOKUP($AO358,Data!$A$6:$A$1806,Data!$G$6:$G$1806)</f>
        <v>246</v>
      </c>
      <c r="AV358" s="9">
        <f>LOOKUP($AO358,Data!$A$6:$A$1806,Data!$H$6:$H$1806)</f>
        <v>10</v>
      </c>
      <c r="AW358" s="9">
        <f>LOOKUP($AO358,Data!$A$6:$A$1806,Data!$I$6:$I$1806)</f>
        <v>0</v>
      </c>
      <c r="AX358" s="9">
        <f>LOOKUP($AO358,Data!$A$6:$A$1806,Data!$J$6:$J$1806)</f>
        <v>-103</v>
      </c>
      <c r="AY358" s="9">
        <f>LOOKUP($AO358,Data!$A$6:$A$1806,Data!$K$6:$K$1806)</f>
        <v>7632</v>
      </c>
      <c r="AZ358" s="16">
        <f t="shared" si="204"/>
        <v>26.4007568359375</v>
      </c>
      <c r="BB358" s="5"/>
      <c r="BO358" s="77"/>
      <c r="BP358" s="5"/>
      <c r="BQ358" s="77"/>
      <c r="BR358" s="77"/>
      <c r="BS358" s="77"/>
      <c r="BT358" s="77"/>
      <c r="BU358" s="77"/>
      <c r="BV358" s="77"/>
      <c r="BW358" s="77"/>
      <c r="BX358" s="77"/>
      <c r="CA358" s="77"/>
    </row>
    <row r="359" spans="2:79">
      <c r="B359" s="5">
        <f t="shared" si="205"/>
        <v>40098.108807869845</v>
      </c>
      <c r="C359">
        <f>LOOKUP(B359,Data!$A$6:$A$1806,Data!B$6:B$1806)</f>
        <v>59.969001770019531</v>
      </c>
      <c r="D359" s="8">
        <f>LOOKUP(B359,Data!$A$6:$A$1806,Data!C$6:C$1806)</f>
        <v>3784.3203125</v>
      </c>
      <c r="H359" s="16">
        <f t="shared" si="203"/>
        <v>24.798583984375</v>
      </c>
      <c r="I359" s="8">
        <f t="shared" si="201"/>
        <v>25.209412925096583</v>
      </c>
      <c r="J359" s="8"/>
      <c r="K359" s="8"/>
      <c r="L359" s="8">
        <f t="shared" si="206"/>
        <v>0</v>
      </c>
      <c r="M359" s="8">
        <f t="shared" si="207"/>
        <v>3799.9511496569476</v>
      </c>
      <c r="N359" s="8">
        <f>AVERAGE(D$79:D359)</f>
        <v>3773.5375351006451</v>
      </c>
      <c r="O359" s="8">
        <f>AVERAGE(M$79:M359)</f>
        <v>3776.5028869970106</v>
      </c>
      <c r="P359" s="8">
        <f t="shared" si="211"/>
        <v>3779.3438814103097</v>
      </c>
      <c r="Q359" s="8">
        <f>AVERAGE(P$79:P359)</f>
        <v>3748.5371211184456</v>
      </c>
      <c r="R359">
        <f t="shared" si="209"/>
        <v>633</v>
      </c>
      <c r="S359" s="9"/>
      <c r="T359" s="8"/>
      <c r="U359" s="9"/>
      <c r="Y359">
        <v>0</v>
      </c>
      <c r="Z359">
        <f t="shared" si="202"/>
        <v>633</v>
      </c>
      <c r="AA359">
        <f t="shared" si="208"/>
        <v>-870.12481057130117</v>
      </c>
      <c r="AO359" s="5">
        <f t="shared" si="210"/>
        <v>40098.108807869845</v>
      </c>
      <c r="AP359" s="51">
        <f>LOOKUP($AO359,Data!$A$6:$A$1806,Data!$B$6:$B$1806)</f>
        <v>59.969001770019531</v>
      </c>
      <c r="AQ359" s="9">
        <f>LOOKUP($AO359,Data!$A$6:$A$1806,Data!$C$6:$C$1806)</f>
        <v>3784.3203125</v>
      </c>
      <c r="AR359" s="9">
        <f>LOOKUP($AO359,Data!$A$6:$A$1806,Data!$D$6:$D$1806)</f>
        <v>335</v>
      </c>
      <c r="AS359" s="9">
        <f>IF($AS$1="+",LOOKUP($AO359,Data!$A$6:$A$1806,Data!$E$6:$E$1806)*-1,LOOKUP($AO359,Data!$A$6:$A$1806,Data!$E$6:$E$1806))</f>
        <v>-217.37942504882812</v>
      </c>
      <c r="AT359" s="9">
        <f>LOOKUP($AO359,Data!$A$6:$A$1806,Data!$F$6:$F$1806)</f>
        <v>16</v>
      </c>
      <c r="AU359" s="9">
        <f>LOOKUP($AO359,Data!$A$6:$A$1806,Data!$G$6:$G$1806)</f>
        <v>246.5</v>
      </c>
      <c r="AV359" s="9">
        <f>LOOKUP($AO359,Data!$A$6:$A$1806,Data!$H$6:$H$1806)</f>
        <v>10</v>
      </c>
      <c r="AW359" s="9">
        <f>LOOKUP($AO359,Data!$A$6:$A$1806,Data!$I$6:$I$1806)</f>
        <v>0</v>
      </c>
      <c r="AX359" s="9">
        <f>LOOKUP($AO359,Data!$A$6:$A$1806,Data!$J$6:$J$1806)</f>
        <v>-103</v>
      </c>
      <c r="AY359" s="9">
        <f>LOOKUP($AO359,Data!$A$6:$A$1806,Data!$K$6:$K$1806)</f>
        <v>7632</v>
      </c>
      <c r="AZ359" s="16">
        <f t="shared" si="204"/>
        <v>24.798583984375</v>
      </c>
      <c r="BB359" s="5"/>
      <c r="BO359" s="77"/>
      <c r="BP359" s="5"/>
      <c r="BQ359" s="77"/>
      <c r="BR359" s="77"/>
      <c r="BS359" s="77"/>
      <c r="BT359" s="77"/>
      <c r="BU359" s="77"/>
      <c r="BV359" s="77"/>
      <c r="BW359" s="77"/>
      <c r="BX359" s="77"/>
      <c r="CA359" s="77"/>
    </row>
    <row r="360" spans="2:79">
      <c r="B360" s="5">
        <f t="shared" si="205"/>
        <v>40098.108831017991</v>
      </c>
      <c r="C360">
        <f>LOOKUP(B360,Data!$A$6:$A$1806,Data!B$6:B$1806)</f>
        <v>59.969001770019531</v>
      </c>
      <c r="D360" s="8">
        <f>LOOKUP(B360,Data!$A$6:$A$1806,Data!C$6:C$1806)</f>
        <v>3782.80859375</v>
      </c>
      <c r="H360" s="16">
        <f t="shared" si="203"/>
        <v>24.798583984375</v>
      </c>
      <c r="I360" s="8">
        <f t="shared" si="201"/>
        <v>25.065622795844028</v>
      </c>
      <c r="J360" s="8"/>
      <c r="K360" s="8"/>
      <c r="L360" s="8">
        <f t="shared" si="206"/>
        <v>0</v>
      </c>
      <c r="M360" s="8">
        <f t="shared" si="207"/>
        <v>3799.8073595276951</v>
      </c>
      <c r="N360" s="8">
        <f>AVERAGE(D$79:D360)</f>
        <v>3773.5704111951463</v>
      </c>
      <c r="O360" s="8">
        <f>AVERAGE(M$79:M360)</f>
        <v>3776.5855269705239</v>
      </c>
      <c r="P360" s="8">
        <f t="shared" si="211"/>
        <v>3779.3438814103097</v>
      </c>
      <c r="Q360" s="8">
        <f>AVERAGE(P$79:P360)</f>
        <v>3748.6467537173489</v>
      </c>
      <c r="R360">
        <f t="shared" si="209"/>
        <v>633</v>
      </c>
      <c r="S360" s="9"/>
      <c r="T360" s="8"/>
      <c r="U360" s="9"/>
      <c r="Y360">
        <v>0</v>
      </c>
      <c r="Z360">
        <f t="shared" si="202"/>
        <v>633</v>
      </c>
      <c r="AA360">
        <f t="shared" si="208"/>
        <v>-870.12481057130117</v>
      </c>
      <c r="AO360" s="5">
        <f t="shared" si="210"/>
        <v>40098.108831017991</v>
      </c>
      <c r="AP360" s="51">
        <f>LOOKUP($AO360,Data!$A$6:$A$1806,Data!$B$6:$B$1806)</f>
        <v>59.969001770019531</v>
      </c>
      <c r="AQ360" s="9">
        <f>LOOKUP($AO360,Data!$A$6:$A$1806,Data!$C$6:$C$1806)</f>
        <v>3782.80859375</v>
      </c>
      <c r="AR360" s="9">
        <f>LOOKUP($AO360,Data!$A$6:$A$1806,Data!$D$6:$D$1806)</f>
        <v>335</v>
      </c>
      <c r="AS360" s="9">
        <f>IF($AS$1="+",LOOKUP($AO360,Data!$A$6:$A$1806,Data!$E$6:$E$1806)*-1,LOOKUP($AO360,Data!$A$6:$A$1806,Data!$E$6:$E$1806))</f>
        <v>-217.37942504882812</v>
      </c>
      <c r="AT360" s="9">
        <f>LOOKUP($AO360,Data!$A$6:$A$1806,Data!$F$6:$F$1806)</f>
        <v>16</v>
      </c>
      <c r="AU360" s="9">
        <f>LOOKUP($AO360,Data!$A$6:$A$1806,Data!$G$6:$G$1806)</f>
        <v>247</v>
      </c>
      <c r="AV360" s="9">
        <f>LOOKUP($AO360,Data!$A$6:$A$1806,Data!$H$6:$H$1806)</f>
        <v>10</v>
      </c>
      <c r="AW360" s="9">
        <f>LOOKUP($AO360,Data!$A$6:$A$1806,Data!$I$6:$I$1806)</f>
        <v>0</v>
      </c>
      <c r="AX360" s="9">
        <f>LOOKUP($AO360,Data!$A$6:$A$1806,Data!$J$6:$J$1806)</f>
        <v>-103</v>
      </c>
      <c r="AY360" s="9">
        <f>LOOKUP($AO360,Data!$A$6:$A$1806,Data!$K$6:$K$1806)</f>
        <v>7632</v>
      </c>
      <c r="AZ360" s="16">
        <f t="shared" si="204"/>
        <v>24.798583984375</v>
      </c>
      <c r="BB360" s="5"/>
      <c r="BO360" s="77"/>
      <c r="BP360" s="5"/>
      <c r="BQ360" s="77"/>
      <c r="BR360" s="77"/>
      <c r="BS360" s="77"/>
      <c r="BT360" s="77"/>
      <c r="BU360" s="77"/>
      <c r="BV360" s="77"/>
      <c r="BW360" s="77"/>
      <c r="BX360" s="77"/>
      <c r="CA360" s="77"/>
    </row>
    <row r="361" spans="2:79">
      <c r="B361" s="5">
        <f t="shared" si="205"/>
        <v>40098.108854166137</v>
      </c>
      <c r="C361">
        <f>LOOKUP(B361,Data!$A$6:$A$1806,Data!B$6:B$1806)</f>
        <v>59.969001770019531</v>
      </c>
      <c r="D361" s="8">
        <f>LOOKUP(B361,Data!$A$6:$A$1806,Data!C$6:C$1806)</f>
        <v>3782.80859375</v>
      </c>
      <c r="H361" s="16">
        <f t="shared" si="203"/>
        <v>24.798583984375</v>
      </c>
      <c r="I361" s="8">
        <f t="shared" si="201"/>
        <v>24.972159211829869</v>
      </c>
      <c r="J361" s="8"/>
      <c r="K361" s="8"/>
      <c r="L361" s="8">
        <f t="shared" si="206"/>
        <v>0</v>
      </c>
      <c r="M361" s="8">
        <f t="shared" si="207"/>
        <v>3799.7138959436811</v>
      </c>
      <c r="N361" s="8">
        <f>AVERAGE(D$79:D361)</f>
        <v>3773.6030549497573</v>
      </c>
      <c r="O361" s="8">
        <f>AVERAGE(M$79:M361)</f>
        <v>3776.6672526559414</v>
      </c>
      <c r="P361" s="8">
        <f t="shared" si="211"/>
        <v>3779.3438814103097</v>
      </c>
      <c r="Q361" s="8">
        <f>AVERAGE(P$79:P361)</f>
        <v>3748.7556087800899</v>
      </c>
      <c r="R361">
        <f t="shared" si="209"/>
        <v>633</v>
      </c>
      <c r="S361" s="9"/>
      <c r="T361" s="8"/>
      <c r="U361" s="9"/>
      <c r="Y361">
        <v>0</v>
      </c>
      <c r="Z361">
        <f t="shared" si="202"/>
        <v>633</v>
      </c>
      <c r="AA361">
        <f t="shared" si="208"/>
        <v>-870.12481057130117</v>
      </c>
      <c r="AO361" s="5">
        <f t="shared" si="210"/>
        <v>40098.108854166137</v>
      </c>
      <c r="AP361" s="51">
        <f>LOOKUP($AO361,Data!$A$6:$A$1806,Data!$B$6:$B$1806)</f>
        <v>59.969001770019531</v>
      </c>
      <c r="AQ361" s="9">
        <f>LOOKUP($AO361,Data!$A$6:$A$1806,Data!$C$6:$C$1806)</f>
        <v>3782.80859375</v>
      </c>
      <c r="AR361" s="9">
        <f>LOOKUP($AO361,Data!$A$6:$A$1806,Data!$D$6:$D$1806)</f>
        <v>335</v>
      </c>
      <c r="AS361" s="9">
        <f>IF($AS$1="+",LOOKUP($AO361,Data!$A$6:$A$1806,Data!$E$6:$E$1806)*-1,LOOKUP($AO361,Data!$A$6:$A$1806,Data!$E$6:$E$1806))</f>
        <v>-217.37942504882812</v>
      </c>
      <c r="AT361" s="9">
        <f>LOOKUP($AO361,Data!$A$6:$A$1806,Data!$F$6:$F$1806)</f>
        <v>16</v>
      </c>
      <c r="AU361" s="9">
        <f>LOOKUP($AO361,Data!$A$6:$A$1806,Data!$G$6:$G$1806)</f>
        <v>247</v>
      </c>
      <c r="AV361" s="9">
        <f>LOOKUP($AO361,Data!$A$6:$A$1806,Data!$H$6:$H$1806)</f>
        <v>10</v>
      </c>
      <c r="AW361" s="9">
        <f>LOOKUP($AO361,Data!$A$6:$A$1806,Data!$I$6:$I$1806)</f>
        <v>0</v>
      </c>
      <c r="AX361" s="9">
        <f>LOOKUP($AO361,Data!$A$6:$A$1806,Data!$J$6:$J$1806)</f>
        <v>-103</v>
      </c>
      <c r="AY361" s="9">
        <f>LOOKUP($AO361,Data!$A$6:$A$1806,Data!$K$6:$K$1806)</f>
        <v>7632</v>
      </c>
      <c r="AZ361" s="16">
        <f t="shared" si="204"/>
        <v>24.798583984375</v>
      </c>
      <c r="BB361" s="5"/>
      <c r="BO361" s="77"/>
      <c r="BP361" s="5"/>
      <c r="BQ361" s="77"/>
      <c r="BR361" s="77"/>
      <c r="BS361" s="77"/>
      <c r="BT361" s="77"/>
      <c r="BU361" s="77"/>
      <c r="BV361" s="77"/>
      <c r="BW361" s="77"/>
      <c r="BX361" s="77"/>
      <c r="CA361" s="77"/>
    </row>
    <row r="362" spans="2:79">
      <c r="B362" s="5">
        <f t="shared" si="205"/>
        <v>40098.108877314284</v>
      </c>
      <c r="C362">
        <f>LOOKUP(B362,Data!$A$6:$A$1806,Data!B$6:B$1806)</f>
        <v>59.966999053955078</v>
      </c>
      <c r="D362" s="8">
        <f>LOOKUP(B362,Data!$A$6:$A$1806,Data!C$6:C$1806)</f>
        <v>3779.3515625</v>
      </c>
      <c r="H362" s="16">
        <f t="shared" si="203"/>
        <v>26.4007568359375</v>
      </c>
      <c r="I362" s="8">
        <f t="shared" si="201"/>
        <v>25.47216838026754</v>
      </c>
      <c r="J362" s="8"/>
      <c r="K362" s="8"/>
      <c r="L362" s="8">
        <f t="shared" si="206"/>
        <v>0</v>
      </c>
      <c r="M362" s="8">
        <f t="shared" si="207"/>
        <v>3800.2139051121189</v>
      </c>
      <c r="N362" s="8">
        <f>AVERAGE(D$79:D362)</f>
        <v>3773.6232961735254</v>
      </c>
      <c r="O362" s="8">
        <f>AVERAGE(M$79:M362)</f>
        <v>3776.7501634040268</v>
      </c>
      <c r="P362" s="8">
        <f t="shared" si="211"/>
        <v>3779.3438814103097</v>
      </c>
      <c r="Q362" s="8">
        <f>AVERAGE(P$79:P362)</f>
        <v>3748.8636945491012</v>
      </c>
      <c r="R362">
        <f t="shared" si="209"/>
        <v>633</v>
      </c>
      <c r="S362" s="9"/>
      <c r="T362" s="8"/>
      <c r="U362" s="9"/>
      <c r="Y362">
        <v>0</v>
      </c>
      <c r="Z362">
        <f t="shared" si="202"/>
        <v>633</v>
      </c>
      <c r="AA362">
        <f t="shared" si="208"/>
        <v>-846.81254369625674</v>
      </c>
      <c r="AO362" s="5">
        <f t="shared" si="210"/>
        <v>40098.108877314284</v>
      </c>
      <c r="AP362" s="51">
        <f>LOOKUP($AO362,Data!$A$6:$A$1806,Data!$B$6:$B$1806)</f>
        <v>59.966999053955078</v>
      </c>
      <c r="AQ362" s="9">
        <f>LOOKUP($AO362,Data!$A$6:$A$1806,Data!$C$6:$C$1806)</f>
        <v>3779.3515625</v>
      </c>
      <c r="AR362" s="9">
        <f>LOOKUP($AO362,Data!$A$6:$A$1806,Data!$D$6:$D$1806)</f>
        <v>335</v>
      </c>
      <c r="AS362" s="9">
        <f>IF($AS$1="+",LOOKUP($AO362,Data!$A$6:$A$1806,Data!$E$6:$E$1806)*-1,LOOKUP($AO362,Data!$A$6:$A$1806,Data!$E$6:$E$1806))</f>
        <v>-217.37942504882812</v>
      </c>
      <c r="AT362" s="9">
        <f>LOOKUP($AO362,Data!$A$6:$A$1806,Data!$F$6:$F$1806)</f>
        <v>16</v>
      </c>
      <c r="AU362" s="9">
        <f>LOOKUP($AO362,Data!$A$6:$A$1806,Data!$G$6:$G$1806)</f>
        <v>247.5</v>
      </c>
      <c r="AV362" s="9">
        <f>LOOKUP($AO362,Data!$A$6:$A$1806,Data!$H$6:$H$1806)</f>
        <v>10</v>
      </c>
      <c r="AW362" s="9">
        <f>LOOKUP($AO362,Data!$A$6:$A$1806,Data!$I$6:$I$1806)</f>
        <v>0</v>
      </c>
      <c r="AX362" s="9">
        <f>LOOKUP($AO362,Data!$A$6:$A$1806,Data!$J$6:$J$1806)</f>
        <v>-103</v>
      </c>
      <c r="AY362" s="9">
        <f>LOOKUP($AO362,Data!$A$6:$A$1806,Data!$K$6:$K$1806)</f>
        <v>7631</v>
      </c>
      <c r="AZ362" s="16">
        <f t="shared" si="204"/>
        <v>26.4007568359375</v>
      </c>
      <c r="BB362" s="5"/>
      <c r="BO362" s="77"/>
      <c r="BP362" s="5"/>
      <c r="BQ362" s="77"/>
      <c r="BR362" s="77"/>
      <c r="BS362" s="77"/>
      <c r="BT362" s="77"/>
      <c r="BU362" s="77"/>
      <c r="BV362" s="77"/>
      <c r="BW362" s="77"/>
      <c r="BX362" s="77"/>
      <c r="CA362" s="77"/>
    </row>
    <row r="363" spans="2:79">
      <c r="B363" s="5">
        <f t="shared" si="205"/>
        <v>40098.10890046243</v>
      </c>
      <c r="C363">
        <f>LOOKUP(B363,Data!$A$6:$A$1806,Data!B$6:B$1806)</f>
        <v>59.965999603271484</v>
      </c>
      <c r="D363" s="8">
        <f>LOOKUP(B363,Data!$A$6:$A$1806,Data!C$6:C$1806)</f>
        <v>3779.05615234375</v>
      </c>
      <c r="H363" s="16">
        <f t="shared" si="203"/>
        <v>27.2003173828125</v>
      </c>
      <c r="I363" s="8">
        <f t="shared" ref="I363:I426" si="212">L$13*H363+(1-L$13)*I362</f>
        <v>26.077020531158276</v>
      </c>
      <c r="J363" s="8"/>
      <c r="K363" s="8"/>
      <c r="L363" s="8">
        <f t="shared" si="206"/>
        <v>0</v>
      </c>
      <c r="M363" s="8">
        <f t="shared" si="207"/>
        <v>3800.8187572630095</v>
      </c>
      <c r="N363" s="8">
        <f>AVERAGE(D$79:D363)</f>
        <v>3773.6423588267544</v>
      </c>
      <c r="O363" s="8">
        <f>AVERAGE(M$79:M363)</f>
        <v>3776.8346146105496</v>
      </c>
      <c r="P363" s="8">
        <f t="shared" si="211"/>
        <v>3779.3438814103097</v>
      </c>
      <c r="Q363" s="8">
        <f>AVERAGE(P$79:P363)</f>
        <v>3748.9710191507252</v>
      </c>
      <c r="R363">
        <f t="shared" si="209"/>
        <v>633</v>
      </c>
      <c r="S363" s="9"/>
      <c r="T363" s="8"/>
      <c r="U363" s="9"/>
      <c r="Y363">
        <v>0</v>
      </c>
      <c r="Z363">
        <f t="shared" ref="Z363:Z426" si="213">SUM(R363:Y363)</f>
        <v>633</v>
      </c>
      <c r="AA363">
        <f t="shared" si="208"/>
        <v>-835.63969281128038</v>
      </c>
      <c r="AO363" s="5">
        <f t="shared" si="210"/>
        <v>40098.10890046243</v>
      </c>
      <c r="AP363" s="51">
        <f>LOOKUP($AO363,Data!$A$6:$A$1806,Data!$B$6:$B$1806)</f>
        <v>59.965999603271484</v>
      </c>
      <c r="AQ363" s="9">
        <f>LOOKUP($AO363,Data!$A$6:$A$1806,Data!$C$6:$C$1806)</f>
        <v>3779.05615234375</v>
      </c>
      <c r="AR363" s="9">
        <f>LOOKUP($AO363,Data!$A$6:$A$1806,Data!$D$6:$D$1806)</f>
        <v>335</v>
      </c>
      <c r="AS363" s="9">
        <f>IF($AS$1="+",LOOKUP($AO363,Data!$A$6:$A$1806,Data!$E$6:$E$1806)*-1,LOOKUP($AO363,Data!$A$6:$A$1806,Data!$E$6:$E$1806))</f>
        <v>-217.37942504882812</v>
      </c>
      <c r="AT363" s="9">
        <f>LOOKUP($AO363,Data!$A$6:$A$1806,Data!$F$6:$F$1806)</f>
        <v>16</v>
      </c>
      <c r="AU363" s="9">
        <f>LOOKUP($AO363,Data!$A$6:$A$1806,Data!$G$6:$G$1806)</f>
        <v>248</v>
      </c>
      <c r="AV363" s="9">
        <f>LOOKUP($AO363,Data!$A$6:$A$1806,Data!$H$6:$H$1806)</f>
        <v>10</v>
      </c>
      <c r="AW363" s="9">
        <f>LOOKUP($AO363,Data!$A$6:$A$1806,Data!$I$6:$I$1806)</f>
        <v>0</v>
      </c>
      <c r="AX363" s="9">
        <f>LOOKUP($AO363,Data!$A$6:$A$1806,Data!$J$6:$J$1806)</f>
        <v>-103</v>
      </c>
      <c r="AY363" s="9">
        <f>LOOKUP($AO363,Data!$A$6:$A$1806,Data!$K$6:$K$1806)</f>
        <v>7625</v>
      </c>
      <c r="AZ363" s="16">
        <f t="shared" si="204"/>
        <v>27.2003173828125</v>
      </c>
      <c r="BB363" s="5"/>
      <c r="BO363" s="77"/>
      <c r="BP363" s="5"/>
      <c r="BQ363" s="77"/>
      <c r="BR363" s="77"/>
      <c r="BS363" s="77"/>
      <c r="BT363" s="77"/>
      <c r="BU363" s="77"/>
      <c r="BV363" s="77"/>
      <c r="BW363" s="77"/>
      <c r="BX363" s="77"/>
      <c r="CA363" s="77"/>
    </row>
    <row r="364" spans="2:79">
      <c r="B364" s="5">
        <f t="shared" si="205"/>
        <v>40098.108923610576</v>
      </c>
      <c r="C364">
        <f>LOOKUP(B364,Data!$A$6:$A$1806,Data!B$6:B$1806)</f>
        <v>59.965999603271484</v>
      </c>
      <c r="D364" s="8">
        <f>LOOKUP(B364,Data!$A$6:$A$1806,Data!C$6:C$1806)</f>
        <v>3779.05615234375</v>
      </c>
      <c r="H364" s="16">
        <f t="shared" ref="H364:H427" si="214">(IF((C364-L$2)&gt;0,((C364-L$2-L$5)/((L$4*L$2)-L$5)*L$3*-1),((C364-L$2+L$5)/((L$4*L$2)-L$5)*L$3*-1)))</f>
        <v>27.2003173828125</v>
      </c>
      <c r="I364" s="8">
        <f t="shared" si="212"/>
        <v>26.470174429237254</v>
      </c>
      <c r="J364" s="8"/>
      <c r="K364" s="8"/>
      <c r="L364" s="8">
        <f t="shared" si="206"/>
        <v>0</v>
      </c>
      <c r="M364" s="8">
        <f t="shared" si="207"/>
        <v>3801.2119111610887</v>
      </c>
      <c r="N364" s="8">
        <f>AVERAGE(D$79:D364)</f>
        <v>3773.661288174716</v>
      </c>
      <c r="O364" s="8">
        <f>AVERAGE(M$79:M364)</f>
        <v>3776.9198499131739</v>
      </c>
      <c r="P364" s="8">
        <f t="shared" si="211"/>
        <v>3779.3438814103097</v>
      </c>
      <c r="Q364" s="8">
        <f>AVERAGE(P$79:P364)</f>
        <v>3749.07759059725</v>
      </c>
      <c r="R364">
        <f t="shared" si="209"/>
        <v>633</v>
      </c>
      <c r="S364" s="9"/>
      <c r="T364" s="8"/>
      <c r="U364" s="9"/>
      <c r="Y364">
        <v>0</v>
      </c>
      <c r="Z364">
        <f t="shared" si="213"/>
        <v>633</v>
      </c>
      <c r="AA364">
        <f t="shared" si="208"/>
        <v>-835.63969281128038</v>
      </c>
      <c r="AO364" s="5">
        <f t="shared" si="210"/>
        <v>40098.108923610576</v>
      </c>
      <c r="AP364" s="51">
        <f>LOOKUP($AO364,Data!$A$6:$A$1806,Data!$B$6:$B$1806)</f>
        <v>59.965999603271484</v>
      </c>
      <c r="AQ364" s="9">
        <f>LOOKUP($AO364,Data!$A$6:$A$1806,Data!$C$6:$C$1806)</f>
        <v>3779.05615234375</v>
      </c>
      <c r="AR364" s="9">
        <f>LOOKUP($AO364,Data!$A$6:$A$1806,Data!$D$6:$D$1806)</f>
        <v>335</v>
      </c>
      <c r="AS364" s="9">
        <f>IF($AS$1="+",LOOKUP($AO364,Data!$A$6:$A$1806,Data!$E$6:$E$1806)*-1,LOOKUP($AO364,Data!$A$6:$A$1806,Data!$E$6:$E$1806))</f>
        <v>-217.37942504882812</v>
      </c>
      <c r="AT364" s="9">
        <f>LOOKUP($AO364,Data!$A$6:$A$1806,Data!$F$6:$F$1806)</f>
        <v>16</v>
      </c>
      <c r="AU364" s="9">
        <f>LOOKUP($AO364,Data!$A$6:$A$1806,Data!$G$6:$G$1806)</f>
        <v>248</v>
      </c>
      <c r="AV364" s="9">
        <f>LOOKUP($AO364,Data!$A$6:$A$1806,Data!$H$6:$H$1806)</f>
        <v>10</v>
      </c>
      <c r="AW364" s="9">
        <f>LOOKUP($AO364,Data!$A$6:$A$1806,Data!$I$6:$I$1806)</f>
        <v>0</v>
      </c>
      <c r="AX364" s="9">
        <f>LOOKUP($AO364,Data!$A$6:$A$1806,Data!$J$6:$J$1806)</f>
        <v>-103</v>
      </c>
      <c r="AY364" s="9">
        <f>LOOKUP($AO364,Data!$A$6:$A$1806,Data!$K$6:$K$1806)</f>
        <v>7625</v>
      </c>
      <c r="AZ364" s="16">
        <f t="shared" ref="AZ364:AZ427" si="215">(IF((AP364-$L$2)&gt;0,((AP364-$L$2-$L$5)/(($L$4*$L$2)-$L$5)*$L$3*-1),((AP364-$L$2+$L$5)/(($L$4*$L$2)-$L$5)*$L$3*-1)))</f>
        <v>27.2003173828125</v>
      </c>
      <c r="BB364" s="5"/>
      <c r="BO364" s="77"/>
      <c r="BP364" s="5"/>
      <c r="BQ364" s="77"/>
      <c r="BR364" s="77"/>
      <c r="BS364" s="77"/>
      <c r="BT364" s="77"/>
      <c r="BU364" s="77"/>
      <c r="BV364" s="77"/>
      <c r="BW364" s="77"/>
      <c r="BX364" s="77"/>
      <c r="CA364" s="77"/>
    </row>
    <row r="365" spans="2:79">
      <c r="B365" s="5">
        <f t="shared" si="205"/>
        <v>40098.108946758723</v>
      </c>
      <c r="C365">
        <f>LOOKUP(B365,Data!$A$6:$A$1806,Data!B$6:B$1806)</f>
        <v>59.965000152587891</v>
      </c>
      <c r="D365" s="8">
        <f>LOOKUP(B365,Data!$A$6:$A$1806,Data!C$6:C$1806)</f>
        <v>3779.211669921875</v>
      </c>
      <c r="H365" s="16">
        <f t="shared" si="214"/>
        <v>27.9998779296875</v>
      </c>
      <c r="I365" s="8">
        <f t="shared" si="212"/>
        <v>27.005570654394841</v>
      </c>
      <c r="J365" s="8"/>
      <c r="K365" s="8"/>
      <c r="L365" s="8">
        <f t="shared" si="206"/>
        <v>0</v>
      </c>
      <c r="M365" s="8">
        <f t="shared" si="207"/>
        <v>3801.7473073862461</v>
      </c>
      <c r="N365" s="8">
        <f>AVERAGE(D$79:D365)</f>
        <v>3773.6806274839396</v>
      </c>
      <c r="O365" s="8">
        <f>AVERAGE(M$79:M365)</f>
        <v>3777.0063567336379</v>
      </c>
      <c r="P365" s="8">
        <f t="shared" si="211"/>
        <v>3779.3438814103097</v>
      </c>
      <c r="Q365" s="8">
        <f>AVERAGE(P$79:P365)</f>
        <v>3749.1834167889042</v>
      </c>
      <c r="R365">
        <f t="shared" si="209"/>
        <v>633</v>
      </c>
      <c r="S365" s="9"/>
      <c r="T365" s="8"/>
      <c r="U365" s="9"/>
      <c r="Y365">
        <v>0</v>
      </c>
      <c r="Z365">
        <f t="shared" si="213"/>
        <v>633</v>
      </c>
      <c r="AA365">
        <f t="shared" si="208"/>
        <v>-824.75783195407439</v>
      </c>
      <c r="AO365" s="5">
        <f t="shared" si="210"/>
        <v>40098.108946758723</v>
      </c>
      <c r="AP365" s="51">
        <f>LOOKUP($AO365,Data!$A$6:$A$1806,Data!$B$6:$B$1806)</f>
        <v>59.965000152587891</v>
      </c>
      <c r="AQ365" s="9">
        <f>LOOKUP($AO365,Data!$A$6:$A$1806,Data!$C$6:$C$1806)</f>
        <v>3779.211669921875</v>
      </c>
      <c r="AR365" s="9">
        <f>LOOKUP($AO365,Data!$A$6:$A$1806,Data!$D$6:$D$1806)</f>
        <v>335</v>
      </c>
      <c r="AS365" s="9">
        <f>IF($AS$1="+",LOOKUP($AO365,Data!$A$6:$A$1806,Data!$E$6:$E$1806)*-1,LOOKUP($AO365,Data!$A$6:$A$1806,Data!$E$6:$E$1806))</f>
        <v>-217.37942504882812</v>
      </c>
      <c r="AT365" s="9">
        <f>LOOKUP($AO365,Data!$A$6:$A$1806,Data!$F$6:$F$1806)</f>
        <v>16</v>
      </c>
      <c r="AU365" s="9">
        <f>LOOKUP($AO365,Data!$A$6:$A$1806,Data!$G$6:$G$1806)</f>
        <v>248.5</v>
      </c>
      <c r="AV365" s="9">
        <f>LOOKUP($AO365,Data!$A$6:$A$1806,Data!$H$6:$H$1806)</f>
        <v>10</v>
      </c>
      <c r="AW365" s="9">
        <f>LOOKUP($AO365,Data!$A$6:$A$1806,Data!$I$6:$I$1806)</f>
        <v>0</v>
      </c>
      <c r="AX365" s="9">
        <f>LOOKUP($AO365,Data!$A$6:$A$1806,Data!$J$6:$J$1806)</f>
        <v>-103</v>
      </c>
      <c r="AY365" s="9">
        <f>LOOKUP($AO365,Data!$A$6:$A$1806,Data!$K$6:$K$1806)</f>
        <v>7623</v>
      </c>
      <c r="AZ365" s="16">
        <f t="shared" si="215"/>
        <v>27.9998779296875</v>
      </c>
      <c r="BB365" s="5"/>
      <c r="BO365" s="77"/>
      <c r="BP365" s="5"/>
      <c r="BQ365" s="77"/>
      <c r="BR365" s="77"/>
      <c r="BS365" s="77"/>
      <c r="BT365" s="77"/>
      <c r="BU365" s="77"/>
      <c r="BV365" s="77"/>
      <c r="BW365" s="77"/>
      <c r="BX365" s="77"/>
      <c r="CA365" s="77"/>
    </row>
    <row r="366" spans="2:79">
      <c r="B366" s="5">
        <f t="shared" ref="B366:B429" si="216">B365+TIME(0,0,$B$1)</f>
        <v>40098.108969906869</v>
      </c>
      <c r="C366">
        <f>LOOKUP(B366,Data!$A$6:$A$1806,Data!B$6:B$1806)</f>
        <v>59.966999053955078</v>
      </c>
      <c r="D366" s="8">
        <f>LOOKUP(B366,Data!$A$6:$A$1806,Data!C$6:C$1806)</f>
        <v>3779.334716796875</v>
      </c>
      <c r="H366" s="16">
        <f t="shared" si="214"/>
        <v>26.4007568359375</v>
      </c>
      <c r="I366" s="8">
        <f t="shared" si="212"/>
        <v>26.793885817934772</v>
      </c>
      <c r="J366" s="8"/>
      <c r="K366" s="8"/>
      <c r="L366" s="8">
        <f t="shared" si="206"/>
        <v>0</v>
      </c>
      <c r="M366" s="8">
        <f t="shared" si="207"/>
        <v>3801.5356225497862</v>
      </c>
      <c r="N366" s="8">
        <f>AVERAGE(D$79:D366)</f>
        <v>3773.7002597384981</v>
      </c>
      <c r="O366" s="8">
        <f>AVERAGE(M$79:M366)</f>
        <v>3777.0915277954991</v>
      </c>
      <c r="P366" s="8">
        <f t="shared" si="211"/>
        <v>3779.3438814103097</v>
      </c>
      <c r="Q366" s="8">
        <f>AVERAGE(P$79:P366)</f>
        <v>3749.2885055158081</v>
      </c>
      <c r="R366">
        <f t="shared" si="209"/>
        <v>633</v>
      </c>
      <c r="S366" s="9"/>
      <c r="T366" s="8"/>
      <c r="U366" s="9"/>
      <c r="Y366">
        <v>0</v>
      </c>
      <c r="Z366">
        <f t="shared" si="213"/>
        <v>633</v>
      </c>
      <c r="AA366">
        <f t="shared" si="208"/>
        <v>-846.81254369625674</v>
      </c>
      <c r="AO366" s="5">
        <f t="shared" si="210"/>
        <v>40098.108969906869</v>
      </c>
      <c r="AP366" s="51">
        <f>LOOKUP($AO366,Data!$A$6:$A$1806,Data!$B$6:$B$1806)</f>
        <v>59.966999053955078</v>
      </c>
      <c r="AQ366" s="9">
        <f>LOOKUP($AO366,Data!$A$6:$A$1806,Data!$C$6:$C$1806)</f>
        <v>3779.334716796875</v>
      </c>
      <c r="AR366" s="9">
        <f>LOOKUP($AO366,Data!$A$6:$A$1806,Data!$D$6:$D$1806)</f>
        <v>335</v>
      </c>
      <c r="AS366" s="9">
        <f>IF($AS$1="+",LOOKUP($AO366,Data!$A$6:$A$1806,Data!$E$6:$E$1806)*-1,LOOKUP($AO366,Data!$A$6:$A$1806,Data!$E$6:$E$1806))</f>
        <v>-214.83035278320312</v>
      </c>
      <c r="AT366" s="9">
        <f>LOOKUP($AO366,Data!$A$6:$A$1806,Data!$F$6:$F$1806)</f>
        <v>16</v>
      </c>
      <c r="AU366" s="9">
        <f>LOOKUP($AO366,Data!$A$6:$A$1806,Data!$G$6:$G$1806)</f>
        <v>249</v>
      </c>
      <c r="AV366" s="9">
        <f>LOOKUP($AO366,Data!$A$6:$A$1806,Data!$H$6:$H$1806)</f>
        <v>10</v>
      </c>
      <c r="AW366" s="9">
        <f>LOOKUP($AO366,Data!$A$6:$A$1806,Data!$I$6:$I$1806)</f>
        <v>0</v>
      </c>
      <c r="AX366" s="9">
        <f>LOOKUP($AO366,Data!$A$6:$A$1806,Data!$J$6:$J$1806)</f>
        <v>-103</v>
      </c>
      <c r="AY366" s="9">
        <f>LOOKUP($AO366,Data!$A$6:$A$1806,Data!$K$6:$K$1806)</f>
        <v>7621</v>
      </c>
      <c r="AZ366" s="16">
        <f t="shared" si="215"/>
        <v>26.4007568359375</v>
      </c>
      <c r="BB366" s="5"/>
      <c r="BO366" s="77"/>
      <c r="BP366" s="5"/>
      <c r="BQ366" s="77"/>
      <c r="BR366" s="77"/>
      <c r="BS366" s="77"/>
      <c r="BT366" s="77"/>
      <c r="BU366" s="77"/>
      <c r="BV366" s="77"/>
      <c r="BW366" s="77"/>
      <c r="BX366" s="77"/>
      <c r="CA366" s="77"/>
    </row>
    <row r="367" spans="2:79">
      <c r="B367" s="5">
        <f t="shared" si="216"/>
        <v>40098.108993055015</v>
      </c>
      <c r="C367">
        <f>LOOKUP(B367,Data!$A$6:$A$1806,Data!B$6:B$1806)</f>
        <v>59.966999053955078</v>
      </c>
      <c r="D367" s="8">
        <f>LOOKUP(B367,Data!$A$6:$A$1806,Data!C$6:C$1806)</f>
        <v>3779.334716796875</v>
      </c>
      <c r="H367" s="16">
        <f t="shared" si="214"/>
        <v>26.4007568359375</v>
      </c>
      <c r="I367" s="8">
        <f t="shared" si="212"/>
        <v>26.656290674235727</v>
      </c>
      <c r="J367" s="8"/>
      <c r="K367" s="8"/>
      <c r="L367" s="8">
        <f t="shared" si="206"/>
        <v>0</v>
      </c>
      <c r="M367" s="8">
        <f t="shared" si="207"/>
        <v>3801.3980274060873</v>
      </c>
      <c r="N367" s="8">
        <f>AVERAGE(D$79:D367)</f>
        <v>3773.7197561297039</v>
      </c>
      <c r="O367" s="8">
        <f>AVERAGE(M$79:M367)</f>
        <v>3777.1756333304838</v>
      </c>
      <c r="P367" s="8">
        <f t="shared" si="211"/>
        <v>3779.3438814103097</v>
      </c>
      <c r="Q367" s="8">
        <f>AVERAGE(P$79:P367)</f>
        <v>3749.3928644598864</v>
      </c>
      <c r="R367">
        <f t="shared" si="209"/>
        <v>633</v>
      </c>
      <c r="S367" s="9"/>
      <c r="T367" s="8"/>
      <c r="U367" s="9"/>
      <c r="Y367">
        <v>0</v>
      </c>
      <c r="Z367">
        <f t="shared" si="213"/>
        <v>633</v>
      </c>
      <c r="AA367">
        <f t="shared" si="208"/>
        <v>-846.81254369625674</v>
      </c>
      <c r="AO367" s="5">
        <f t="shared" si="210"/>
        <v>40098.108993055015</v>
      </c>
      <c r="AP367" s="51">
        <f>LOOKUP($AO367,Data!$A$6:$A$1806,Data!$B$6:$B$1806)</f>
        <v>59.966999053955078</v>
      </c>
      <c r="AQ367" s="9">
        <f>LOOKUP($AO367,Data!$A$6:$A$1806,Data!$C$6:$C$1806)</f>
        <v>3779.334716796875</v>
      </c>
      <c r="AR367" s="9">
        <f>LOOKUP($AO367,Data!$A$6:$A$1806,Data!$D$6:$D$1806)</f>
        <v>335</v>
      </c>
      <c r="AS367" s="9">
        <f>IF($AS$1="+",LOOKUP($AO367,Data!$A$6:$A$1806,Data!$E$6:$E$1806)*-1,LOOKUP($AO367,Data!$A$6:$A$1806,Data!$E$6:$E$1806))</f>
        <v>-214.83035278320312</v>
      </c>
      <c r="AT367" s="9">
        <f>LOOKUP($AO367,Data!$A$6:$A$1806,Data!$F$6:$F$1806)</f>
        <v>16</v>
      </c>
      <c r="AU367" s="9">
        <f>LOOKUP($AO367,Data!$A$6:$A$1806,Data!$G$6:$G$1806)</f>
        <v>249</v>
      </c>
      <c r="AV367" s="9">
        <f>LOOKUP($AO367,Data!$A$6:$A$1806,Data!$H$6:$H$1806)</f>
        <v>10</v>
      </c>
      <c r="AW367" s="9">
        <f>LOOKUP($AO367,Data!$A$6:$A$1806,Data!$I$6:$I$1806)</f>
        <v>0</v>
      </c>
      <c r="AX367" s="9">
        <f>LOOKUP($AO367,Data!$A$6:$A$1806,Data!$J$6:$J$1806)</f>
        <v>-103</v>
      </c>
      <c r="AY367" s="9">
        <f>LOOKUP($AO367,Data!$A$6:$A$1806,Data!$K$6:$K$1806)</f>
        <v>7621</v>
      </c>
      <c r="AZ367" s="16">
        <f t="shared" si="215"/>
        <v>26.4007568359375</v>
      </c>
      <c r="BB367" s="5"/>
      <c r="BO367" s="77"/>
      <c r="BP367" s="5"/>
      <c r="BQ367" s="77"/>
      <c r="BR367" s="77"/>
      <c r="BS367" s="77"/>
      <c r="BT367" s="77"/>
      <c r="BU367" s="77"/>
      <c r="BV367" s="77"/>
      <c r="BW367" s="77"/>
      <c r="BX367" s="77"/>
      <c r="CA367" s="77"/>
    </row>
    <row r="368" spans="2:79">
      <c r="B368" s="5">
        <f t="shared" si="216"/>
        <v>40098.109016203161</v>
      </c>
      <c r="C368">
        <f>LOOKUP(B368,Data!$A$6:$A$1806,Data!B$6:B$1806)</f>
        <v>59.965000152587891</v>
      </c>
      <c r="D368" s="8">
        <f>LOOKUP(B368,Data!$A$6:$A$1806,Data!C$6:C$1806)</f>
        <v>3775.646728515625</v>
      </c>
      <c r="H368" s="16">
        <f t="shared" si="214"/>
        <v>27.9998779296875</v>
      </c>
      <c r="I368" s="8">
        <f t="shared" si="212"/>
        <v>27.126546213643849</v>
      </c>
      <c r="J368" s="8"/>
      <c r="K368" s="8"/>
      <c r="L368" s="8">
        <f t="shared" si="206"/>
        <v>0</v>
      </c>
      <c r="M368" s="8">
        <f t="shared" si="207"/>
        <v>3801.8682829454956</v>
      </c>
      <c r="N368" s="8">
        <f>AVERAGE(D$79:D368)</f>
        <v>3773.7264008620691</v>
      </c>
      <c r="O368" s="8">
        <f>AVERAGE(M$79:M368)</f>
        <v>3777.2607803981223</v>
      </c>
      <c r="P368" s="8">
        <f t="shared" si="211"/>
        <v>3779.3438814103097</v>
      </c>
      <c r="Q368" s="8">
        <f>AVERAGE(P$79:P368)</f>
        <v>3749.4965011967388</v>
      </c>
      <c r="R368">
        <f t="shared" si="209"/>
        <v>633</v>
      </c>
      <c r="S368" s="9"/>
      <c r="T368" s="8"/>
      <c r="U368" s="9"/>
      <c r="Y368">
        <v>0</v>
      </c>
      <c r="Z368">
        <f t="shared" si="213"/>
        <v>633</v>
      </c>
      <c r="AA368">
        <f t="shared" si="208"/>
        <v>-824.75783195407439</v>
      </c>
      <c r="AO368" s="5">
        <f t="shared" si="210"/>
        <v>40098.109016203161</v>
      </c>
      <c r="AP368" s="51">
        <f>LOOKUP($AO368,Data!$A$6:$A$1806,Data!$B$6:$B$1806)</f>
        <v>59.965000152587891</v>
      </c>
      <c r="AQ368" s="9">
        <f>LOOKUP($AO368,Data!$A$6:$A$1806,Data!$C$6:$C$1806)</f>
        <v>3775.646728515625</v>
      </c>
      <c r="AR368" s="9">
        <f>LOOKUP($AO368,Data!$A$6:$A$1806,Data!$D$6:$D$1806)</f>
        <v>335</v>
      </c>
      <c r="AS368" s="9">
        <f>IF($AS$1="+",LOOKUP($AO368,Data!$A$6:$A$1806,Data!$E$6:$E$1806)*-1,LOOKUP($AO368,Data!$A$6:$A$1806,Data!$E$6:$E$1806))</f>
        <v>-214.83035278320312</v>
      </c>
      <c r="AT368" s="9">
        <f>LOOKUP($AO368,Data!$A$6:$A$1806,Data!$F$6:$F$1806)</f>
        <v>16</v>
      </c>
      <c r="AU368" s="9">
        <f>LOOKUP($AO368,Data!$A$6:$A$1806,Data!$G$6:$G$1806)</f>
        <v>249.5</v>
      </c>
      <c r="AV368" s="9">
        <f>LOOKUP($AO368,Data!$A$6:$A$1806,Data!$H$6:$H$1806)</f>
        <v>10</v>
      </c>
      <c r="AW368" s="9">
        <f>LOOKUP($AO368,Data!$A$6:$A$1806,Data!$I$6:$I$1806)</f>
        <v>0</v>
      </c>
      <c r="AX368" s="9">
        <f>LOOKUP($AO368,Data!$A$6:$A$1806,Data!$J$6:$J$1806)</f>
        <v>-103</v>
      </c>
      <c r="AY368" s="9">
        <f>LOOKUP($AO368,Data!$A$6:$A$1806,Data!$K$6:$K$1806)</f>
        <v>7623</v>
      </c>
      <c r="AZ368" s="16">
        <f t="shared" si="215"/>
        <v>27.9998779296875</v>
      </c>
      <c r="BB368" s="5"/>
      <c r="BO368" s="77"/>
      <c r="BP368" s="5"/>
      <c r="BQ368" s="77"/>
      <c r="BR368" s="77"/>
      <c r="BS368" s="77"/>
      <c r="BT368" s="77"/>
      <c r="BU368" s="77"/>
      <c r="BV368" s="77"/>
      <c r="BW368" s="77"/>
      <c r="BX368" s="77"/>
      <c r="CA368" s="77"/>
    </row>
    <row r="369" spans="2:79">
      <c r="B369" s="5">
        <f t="shared" si="216"/>
        <v>40098.109039351308</v>
      </c>
      <c r="C369">
        <f>LOOKUP(B369,Data!$A$6:$A$1806,Data!B$6:B$1806)</f>
        <v>59.964000701904297</v>
      </c>
      <c r="D369" s="8">
        <f>LOOKUP(B369,Data!$A$6:$A$1806,Data!C$6:C$1806)</f>
        <v>3776.5966796875</v>
      </c>
      <c r="H369" s="16">
        <f t="shared" si="214"/>
        <v>28.7994384765625</v>
      </c>
      <c r="I369" s="8">
        <f t="shared" si="212"/>
        <v>27.712058505665379</v>
      </c>
      <c r="J369" s="8"/>
      <c r="K369" s="8"/>
      <c r="L369" s="8">
        <f t="shared" si="206"/>
        <v>0</v>
      </c>
      <c r="M369" s="8">
        <f t="shared" si="207"/>
        <v>3802.4537952375172</v>
      </c>
      <c r="N369" s="8">
        <f>AVERAGE(D$79:D369)</f>
        <v>3773.7362643631873</v>
      </c>
      <c r="O369" s="8">
        <f>AVERAGE(M$79:M369)</f>
        <v>3777.347354332278</v>
      </c>
      <c r="P369" s="8">
        <f t="shared" si="211"/>
        <v>3779.3438814103097</v>
      </c>
      <c r="Q369" s="8">
        <f>AVERAGE(P$79:P369)</f>
        <v>3749.5994231974755</v>
      </c>
      <c r="R369">
        <f t="shared" si="209"/>
        <v>633</v>
      </c>
      <c r="S369" s="9"/>
      <c r="T369" s="8"/>
      <c r="U369" s="9"/>
      <c r="Y369">
        <v>0</v>
      </c>
      <c r="Z369">
        <f t="shared" si="213"/>
        <v>633</v>
      </c>
      <c r="AA369">
        <f t="shared" si="208"/>
        <v>-814.15573927336061</v>
      </c>
      <c r="AO369" s="5">
        <f t="shared" si="210"/>
        <v>40098.109039351308</v>
      </c>
      <c r="AP369" s="51">
        <f>LOOKUP($AO369,Data!$A$6:$A$1806,Data!$B$6:$B$1806)</f>
        <v>59.964000701904297</v>
      </c>
      <c r="AQ369" s="9">
        <f>LOOKUP($AO369,Data!$A$6:$A$1806,Data!$C$6:$C$1806)</f>
        <v>3776.5966796875</v>
      </c>
      <c r="AR369" s="9">
        <f>LOOKUP($AO369,Data!$A$6:$A$1806,Data!$D$6:$D$1806)</f>
        <v>335</v>
      </c>
      <c r="AS369" s="9">
        <f>IF($AS$1="+",LOOKUP($AO369,Data!$A$6:$A$1806,Data!$E$6:$E$1806)*-1,LOOKUP($AO369,Data!$A$6:$A$1806,Data!$E$6:$E$1806))</f>
        <v>-214.83035278320312</v>
      </c>
      <c r="AT369" s="9">
        <f>LOOKUP($AO369,Data!$A$6:$A$1806,Data!$F$6:$F$1806)</f>
        <v>16</v>
      </c>
      <c r="AU369" s="9">
        <f>LOOKUP($AO369,Data!$A$6:$A$1806,Data!$G$6:$G$1806)</f>
        <v>250</v>
      </c>
      <c r="AV369" s="9">
        <f>LOOKUP($AO369,Data!$A$6:$A$1806,Data!$H$6:$H$1806)</f>
        <v>10</v>
      </c>
      <c r="AW369" s="9">
        <f>LOOKUP($AO369,Data!$A$6:$A$1806,Data!$I$6:$I$1806)</f>
        <v>0</v>
      </c>
      <c r="AX369" s="9">
        <f>LOOKUP($AO369,Data!$A$6:$A$1806,Data!$J$6:$J$1806)</f>
        <v>-103</v>
      </c>
      <c r="AY369" s="9">
        <f>LOOKUP($AO369,Data!$A$6:$A$1806,Data!$K$6:$K$1806)</f>
        <v>7625</v>
      </c>
      <c r="AZ369" s="16">
        <f t="shared" si="215"/>
        <v>28.7994384765625</v>
      </c>
      <c r="BB369" s="5"/>
      <c r="BO369" s="77"/>
      <c r="BP369" s="5"/>
      <c r="BQ369" s="77"/>
      <c r="BR369" s="77"/>
      <c r="BS369" s="77"/>
      <c r="BT369" s="77"/>
      <c r="BU369" s="77"/>
      <c r="BV369" s="77"/>
      <c r="BW369" s="77"/>
      <c r="BX369" s="77"/>
      <c r="CA369" s="77"/>
    </row>
    <row r="370" spans="2:79">
      <c r="B370" s="5">
        <f t="shared" si="216"/>
        <v>40098.109062499454</v>
      </c>
      <c r="C370">
        <f>LOOKUP(B370,Data!$A$6:$A$1806,Data!B$6:B$1806)</f>
        <v>59.964000701904297</v>
      </c>
      <c r="D370" s="8">
        <f>LOOKUP(B370,Data!$A$6:$A$1806,Data!C$6:C$1806)</f>
        <v>3776.5966796875</v>
      </c>
      <c r="H370" s="16">
        <f t="shared" si="214"/>
        <v>28.7994384765625</v>
      </c>
      <c r="I370" s="8">
        <f t="shared" si="212"/>
        <v>28.092641495479374</v>
      </c>
      <c r="J370" s="8"/>
      <c r="K370" s="8"/>
      <c r="L370" s="8">
        <f t="shared" si="206"/>
        <v>0</v>
      </c>
      <c r="M370" s="8">
        <f t="shared" si="207"/>
        <v>3802.8343782273309</v>
      </c>
      <c r="N370" s="8">
        <f>AVERAGE(D$79:D370)</f>
        <v>3773.7460603060786</v>
      </c>
      <c r="O370" s="8">
        <f>AVERAGE(M$79:M370)</f>
        <v>3777.4346386606858</v>
      </c>
      <c r="P370" s="8">
        <f t="shared" si="211"/>
        <v>3779.3438814103097</v>
      </c>
      <c r="Q370" s="8">
        <f>AVERAGE(P$79:P370)</f>
        <v>3749.7016378305093</v>
      </c>
      <c r="R370">
        <f t="shared" si="209"/>
        <v>633</v>
      </c>
      <c r="S370" s="9"/>
      <c r="T370" s="8"/>
      <c r="U370" s="9"/>
      <c r="Y370">
        <v>0</v>
      </c>
      <c r="Z370">
        <f t="shared" si="213"/>
        <v>633</v>
      </c>
      <c r="AA370">
        <f t="shared" si="208"/>
        <v>-814.15573927336061</v>
      </c>
      <c r="AO370" s="5">
        <f t="shared" si="210"/>
        <v>40098.109062499454</v>
      </c>
      <c r="AP370" s="51">
        <f>LOOKUP($AO370,Data!$A$6:$A$1806,Data!$B$6:$B$1806)</f>
        <v>59.964000701904297</v>
      </c>
      <c r="AQ370" s="9">
        <f>LOOKUP($AO370,Data!$A$6:$A$1806,Data!$C$6:$C$1806)</f>
        <v>3776.5966796875</v>
      </c>
      <c r="AR370" s="9">
        <f>LOOKUP($AO370,Data!$A$6:$A$1806,Data!$D$6:$D$1806)</f>
        <v>335</v>
      </c>
      <c r="AS370" s="9">
        <f>IF($AS$1="+",LOOKUP($AO370,Data!$A$6:$A$1806,Data!$E$6:$E$1806)*-1,LOOKUP($AO370,Data!$A$6:$A$1806,Data!$E$6:$E$1806))</f>
        <v>-214.83035278320312</v>
      </c>
      <c r="AT370" s="9">
        <f>LOOKUP($AO370,Data!$A$6:$A$1806,Data!$F$6:$F$1806)</f>
        <v>16</v>
      </c>
      <c r="AU370" s="9">
        <f>LOOKUP($AO370,Data!$A$6:$A$1806,Data!$G$6:$G$1806)</f>
        <v>250</v>
      </c>
      <c r="AV370" s="9">
        <f>LOOKUP($AO370,Data!$A$6:$A$1806,Data!$H$6:$H$1806)</f>
        <v>10</v>
      </c>
      <c r="AW370" s="9">
        <f>LOOKUP($AO370,Data!$A$6:$A$1806,Data!$I$6:$I$1806)</f>
        <v>0</v>
      </c>
      <c r="AX370" s="9">
        <f>LOOKUP($AO370,Data!$A$6:$A$1806,Data!$J$6:$J$1806)</f>
        <v>-103</v>
      </c>
      <c r="AY370" s="9">
        <f>LOOKUP($AO370,Data!$A$6:$A$1806,Data!$K$6:$K$1806)</f>
        <v>7625</v>
      </c>
      <c r="AZ370" s="16">
        <f t="shared" si="215"/>
        <v>28.7994384765625</v>
      </c>
      <c r="BB370" s="5"/>
      <c r="BO370" s="77"/>
      <c r="BP370" s="5"/>
      <c r="BQ370" s="77"/>
      <c r="BR370" s="77"/>
      <c r="BS370" s="77"/>
      <c r="BT370" s="77"/>
      <c r="BU370" s="77"/>
      <c r="BV370" s="77"/>
      <c r="BW370" s="77"/>
      <c r="BX370" s="77"/>
      <c r="CA370" s="77"/>
    </row>
    <row r="371" spans="2:79">
      <c r="B371" s="5">
        <f t="shared" si="216"/>
        <v>40098.1090856476</v>
      </c>
      <c r="C371">
        <f>LOOKUP(B371,Data!$A$6:$A$1806,Data!B$6:B$1806)</f>
        <v>59.970001220703125</v>
      </c>
      <c r="D371" s="8">
        <f>LOOKUP(B371,Data!$A$6:$A$1806,Data!C$6:C$1806)</f>
        <v>3776.02294921875</v>
      </c>
      <c r="H371" s="16">
        <f t="shared" si="214"/>
        <v>23.9990234375</v>
      </c>
      <c r="I371" s="8">
        <f t="shared" si="212"/>
        <v>26.659875175186592</v>
      </c>
      <c r="J371" s="8"/>
      <c r="K371" s="8"/>
      <c r="L371" s="8">
        <f t="shared" si="206"/>
        <v>0</v>
      </c>
      <c r="M371" s="8">
        <f t="shared" si="207"/>
        <v>3801.4016119070384</v>
      </c>
      <c r="N371" s="8">
        <f>AVERAGE(D$79:D371)</f>
        <v>3773.7538312579991</v>
      </c>
      <c r="O371" s="8">
        <f>AVERAGE(M$79:M371)</f>
        <v>3777.5164372041882</v>
      </c>
      <c r="P371" s="8">
        <f t="shared" si="211"/>
        <v>3779.3438814103097</v>
      </c>
      <c r="Q371" s="8">
        <f>AVERAGE(P$79:P371)</f>
        <v>3749.8031523633167</v>
      </c>
      <c r="R371">
        <f t="shared" si="209"/>
        <v>633</v>
      </c>
      <c r="S371" s="9"/>
      <c r="T371" s="8"/>
      <c r="U371" s="9"/>
      <c r="Y371">
        <v>0</v>
      </c>
      <c r="Z371">
        <f t="shared" si="213"/>
        <v>633</v>
      </c>
      <c r="AA371">
        <f t="shared" si="208"/>
        <v>-882.24553792168433</v>
      </c>
      <c r="AO371" s="5">
        <f t="shared" si="210"/>
        <v>40098.1090856476</v>
      </c>
      <c r="AP371" s="51">
        <f>LOOKUP($AO371,Data!$A$6:$A$1806,Data!$B$6:$B$1806)</f>
        <v>59.970001220703125</v>
      </c>
      <c r="AQ371" s="9">
        <f>LOOKUP($AO371,Data!$A$6:$A$1806,Data!$C$6:$C$1806)</f>
        <v>3776.02294921875</v>
      </c>
      <c r="AR371" s="9">
        <f>LOOKUP($AO371,Data!$A$6:$A$1806,Data!$D$6:$D$1806)</f>
        <v>335</v>
      </c>
      <c r="AS371" s="9">
        <f>IF($AS$1="+",LOOKUP($AO371,Data!$A$6:$A$1806,Data!$E$6:$E$1806)*-1,LOOKUP($AO371,Data!$A$6:$A$1806,Data!$E$6:$E$1806))</f>
        <v>-214.83035278320312</v>
      </c>
      <c r="AT371" s="9">
        <f>LOOKUP($AO371,Data!$A$6:$A$1806,Data!$F$6:$F$1806)</f>
        <v>16</v>
      </c>
      <c r="AU371" s="9">
        <f>LOOKUP($AO371,Data!$A$6:$A$1806,Data!$G$6:$G$1806)</f>
        <v>250.5</v>
      </c>
      <c r="AV371" s="9">
        <f>LOOKUP($AO371,Data!$A$6:$A$1806,Data!$H$6:$H$1806)</f>
        <v>10</v>
      </c>
      <c r="AW371" s="9">
        <f>LOOKUP($AO371,Data!$A$6:$A$1806,Data!$I$6:$I$1806)</f>
        <v>0</v>
      </c>
      <c r="AX371" s="9">
        <f>LOOKUP($AO371,Data!$A$6:$A$1806,Data!$J$6:$J$1806)</f>
        <v>-103</v>
      </c>
      <c r="AY371" s="9">
        <f>LOOKUP($AO371,Data!$A$6:$A$1806,Data!$K$6:$K$1806)</f>
        <v>7627</v>
      </c>
      <c r="AZ371" s="16">
        <f t="shared" si="215"/>
        <v>23.9990234375</v>
      </c>
      <c r="BB371" s="5"/>
      <c r="BO371" s="77"/>
      <c r="BP371" s="5"/>
      <c r="BQ371" s="77"/>
      <c r="BR371" s="77"/>
      <c r="BS371" s="77"/>
      <c r="BT371" s="77"/>
      <c r="BU371" s="77"/>
      <c r="BV371" s="77"/>
      <c r="BW371" s="77"/>
      <c r="BX371" s="77"/>
      <c r="CA371" s="77"/>
    </row>
    <row r="372" spans="2:79">
      <c r="B372" s="5">
        <f t="shared" si="216"/>
        <v>40098.109108795747</v>
      </c>
      <c r="C372">
        <f>LOOKUP(B372,Data!$A$6:$A$1806,Data!B$6:B$1806)</f>
        <v>59.969001770019531</v>
      </c>
      <c r="D372" s="8">
        <f>LOOKUP(B372,Data!$A$6:$A$1806,Data!C$6:C$1806)</f>
        <v>3773.169921875</v>
      </c>
      <c r="H372" s="16">
        <f t="shared" si="214"/>
        <v>24.798583984375</v>
      </c>
      <c r="I372" s="8">
        <f t="shared" si="212"/>
        <v>26.008423258402534</v>
      </c>
      <c r="J372" s="8"/>
      <c r="K372" s="8"/>
      <c r="L372" s="8">
        <f t="shared" si="206"/>
        <v>0</v>
      </c>
      <c r="M372" s="8">
        <f t="shared" si="207"/>
        <v>3800.7501599902544</v>
      </c>
      <c r="N372" s="8">
        <f>AVERAGE(D$79:D372)</f>
        <v>3773.7518451716624</v>
      </c>
      <c r="O372" s="8">
        <f>AVERAGE(M$79:M372)</f>
        <v>3777.5954634721684</v>
      </c>
      <c r="P372" s="8">
        <f t="shared" si="211"/>
        <v>3779.3438814103097</v>
      </c>
      <c r="Q372" s="8">
        <f>AVERAGE(P$79:P372)</f>
        <v>3749.9039739641598</v>
      </c>
      <c r="R372">
        <f t="shared" si="209"/>
        <v>633</v>
      </c>
      <c r="S372" s="9"/>
      <c r="T372" s="8"/>
      <c r="U372" s="9"/>
      <c r="Y372">
        <v>0</v>
      </c>
      <c r="Z372">
        <f t="shared" si="213"/>
        <v>633</v>
      </c>
      <c r="AA372">
        <f t="shared" si="208"/>
        <v>-870.12481057130117</v>
      </c>
      <c r="AO372" s="5">
        <f t="shared" si="210"/>
        <v>40098.109108795747</v>
      </c>
      <c r="AP372" s="51">
        <f>LOOKUP($AO372,Data!$A$6:$A$1806,Data!$B$6:$B$1806)</f>
        <v>59.969001770019531</v>
      </c>
      <c r="AQ372" s="9">
        <f>LOOKUP($AO372,Data!$A$6:$A$1806,Data!$C$6:$C$1806)</f>
        <v>3773.169921875</v>
      </c>
      <c r="AR372" s="9">
        <f>LOOKUP($AO372,Data!$A$6:$A$1806,Data!$D$6:$D$1806)</f>
        <v>335</v>
      </c>
      <c r="AS372" s="9">
        <f>IF($AS$1="+",LOOKUP($AO372,Data!$A$6:$A$1806,Data!$E$6:$E$1806)*-1,LOOKUP($AO372,Data!$A$6:$A$1806,Data!$E$6:$E$1806))</f>
        <v>-214.83035278320312</v>
      </c>
      <c r="AT372" s="9">
        <f>LOOKUP($AO372,Data!$A$6:$A$1806,Data!$F$6:$F$1806)</f>
        <v>16</v>
      </c>
      <c r="AU372" s="9">
        <f>LOOKUP($AO372,Data!$A$6:$A$1806,Data!$G$6:$G$1806)</f>
        <v>251</v>
      </c>
      <c r="AV372" s="9">
        <f>LOOKUP($AO372,Data!$A$6:$A$1806,Data!$H$6:$H$1806)</f>
        <v>10</v>
      </c>
      <c r="AW372" s="9">
        <f>LOOKUP($AO372,Data!$A$6:$A$1806,Data!$I$6:$I$1806)</f>
        <v>0</v>
      </c>
      <c r="AX372" s="9">
        <f>LOOKUP($AO372,Data!$A$6:$A$1806,Data!$J$6:$J$1806)</f>
        <v>-103</v>
      </c>
      <c r="AY372" s="9">
        <f>LOOKUP($AO372,Data!$A$6:$A$1806,Data!$K$6:$K$1806)</f>
        <v>7628</v>
      </c>
      <c r="AZ372" s="16">
        <f t="shared" si="215"/>
        <v>24.798583984375</v>
      </c>
      <c r="BB372" s="5"/>
      <c r="BO372" s="77"/>
      <c r="BP372" s="5"/>
      <c r="BQ372" s="77"/>
      <c r="BR372" s="77"/>
      <c r="BS372" s="77"/>
      <c r="BT372" s="77"/>
      <c r="BU372" s="77"/>
      <c r="BV372" s="77"/>
      <c r="BW372" s="77"/>
      <c r="BX372" s="77"/>
      <c r="CA372" s="77"/>
    </row>
    <row r="373" spans="2:79">
      <c r="B373" s="5">
        <f t="shared" si="216"/>
        <v>40098.109131943893</v>
      </c>
      <c r="C373">
        <f>LOOKUP(B373,Data!$A$6:$A$1806,Data!B$6:B$1806)</f>
        <v>59.969001770019531</v>
      </c>
      <c r="D373" s="8">
        <f>LOOKUP(B373,Data!$A$6:$A$1806,Data!C$6:C$1806)</f>
        <v>3773.169921875</v>
      </c>
      <c r="H373" s="16">
        <f t="shared" si="214"/>
        <v>24.798583984375</v>
      </c>
      <c r="I373" s="8">
        <f t="shared" si="212"/>
        <v>25.584979512492897</v>
      </c>
      <c r="J373" s="8"/>
      <c r="K373" s="8"/>
      <c r="L373" s="8">
        <f t="shared" si="206"/>
        <v>0</v>
      </c>
      <c r="M373" s="8">
        <f t="shared" si="207"/>
        <v>3800.3267162443449</v>
      </c>
      <c r="N373" s="8">
        <f>AVERAGE(D$79:D373)</f>
        <v>3773.7498725503178</v>
      </c>
      <c r="O373" s="8">
        <f>AVERAGE(M$79:M373)</f>
        <v>3777.6725185663117</v>
      </c>
      <c r="P373" s="8">
        <f t="shared" si="211"/>
        <v>3779.3438814103097</v>
      </c>
      <c r="Q373" s="8">
        <f>AVERAGE(P$79:P373)</f>
        <v>3750.0041097037724</v>
      </c>
      <c r="R373">
        <f t="shared" si="209"/>
        <v>633</v>
      </c>
      <c r="S373" s="9"/>
      <c r="T373" s="8"/>
      <c r="U373" s="9"/>
      <c r="Y373">
        <v>0</v>
      </c>
      <c r="Z373">
        <f t="shared" si="213"/>
        <v>633</v>
      </c>
      <c r="AA373">
        <f t="shared" si="208"/>
        <v>-870.12481057130117</v>
      </c>
      <c r="AO373" s="5">
        <f t="shared" si="210"/>
        <v>40098.109131943893</v>
      </c>
      <c r="AP373" s="51">
        <f>LOOKUP($AO373,Data!$A$6:$A$1806,Data!$B$6:$B$1806)</f>
        <v>59.969001770019531</v>
      </c>
      <c r="AQ373" s="9">
        <f>LOOKUP($AO373,Data!$A$6:$A$1806,Data!$C$6:$C$1806)</f>
        <v>3773.169921875</v>
      </c>
      <c r="AR373" s="9">
        <f>LOOKUP($AO373,Data!$A$6:$A$1806,Data!$D$6:$D$1806)</f>
        <v>335</v>
      </c>
      <c r="AS373" s="9">
        <f>IF($AS$1="+",LOOKUP($AO373,Data!$A$6:$A$1806,Data!$E$6:$E$1806)*-1,LOOKUP($AO373,Data!$A$6:$A$1806,Data!$E$6:$E$1806))</f>
        <v>-214.83035278320312</v>
      </c>
      <c r="AT373" s="9">
        <f>LOOKUP($AO373,Data!$A$6:$A$1806,Data!$F$6:$F$1806)</f>
        <v>16</v>
      </c>
      <c r="AU373" s="9">
        <f>LOOKUP($AO373,Data!$A$6:$A$1806,Data!$G$6:$G$1806)</f>
        <v>251</v>
      </c>
      <c r="AV373" s="9">
        <f>LOOKUP($AO373,Data!$A$6:$A$1806,Data!$H$6:$H$1806)</f>
        <v>10</v>
      </c>
      <c r="AW373" s="9">
        <f>LOOKUP($AO373,Data!$A$6:$A$1806,Data!$I$6:$I$1806)</f>
        <v>0</v>
      </c>
      <c r="AX373" s="9">
        <f>LOOKUP($AO373,Data!$A$6:$A$1806,Data!$J$6:$J$1806)</f>
        <v>-103</v>
      </c>
      <c r="AY373" s="9">
        <f>LOOKUP($AO373,Data!$A$6:$A$1806,Data!$K$6:$K$1806)</f>
        <v>7628</v>
      </c>
      <c r="AZ373" s="16">
        <f t="shared" si="215"/>
        <v>24.798583984375</v>
      </c>
      <c r="BB373" s="5"/>
      <c r="BO373" s="77"/>
      <c r="BP373" s="5"/>
      <c r="BQ373" s="77"/>
      <c r="BR373" s="77"/>
      <c r="BS373" s="77"/>
      <c r="BT373" s="77"/>
      <c r="BU373" s="77"/>
      <c r="BV373" s="77"/>
      <c r="BW373" s="77"/>
      <c r="BX373" s="77"/>
      <c r="CA373" s="77"/>
    </row>
    <row r="374" spans="2:79">
      <c r="B374" s="5">
        <f t="shared" si="216"/>
        <v>40098.109155092039</v>
      </c>
      <c r="C374">
        <f>LOOKUP(B374,Data!$A$6:$A$1806,Data!B$6:B$1806)</f>
        <v>59.967998504638672</v>
      </c>
      <c r="D374" s="8">
        <f>LOOKUP(B374,Data!$A$6:$A$1806,Data!C$6:C$1806)</f>
        <v>3768.79296875</v>
      </c>
      <c r="H374" s="16">
        <f t="shared" si="214"/>
        <v>25.6011962890625</v>
      </c>
      <c r="I374" s="8">
        <f t="shared" si="212"/>
        <v>25.590655384292258</v>
      </c>
      <c r="J374" s="8"/>
      <c r="K374" s="8"/>
      <c r="L374" s="8">
        <f t="shared" si="206"/>
        <v>0</v>
      </c>
      <c r="M374" s="8">
        <f t="shared" si="207"/>
        <v>3800.3323921161441</v>
      </c>
      <c r="N374" s="8">
        <f>AVERAGE(D$79:D374)</f>
        <v>3773.733126253695</v>
      </c>
      <c r="O374" s="8">
        <f>AVERAGE(M$79:M374)</f>
        <v>3777.749072193169</v>
      </c>
      <c r="P374" s="8">
        <f t="shared" si="211"/>
        <v>3779.3438814103097</v>
      </c>
      <c r="Q374" s="8">
        <f>AVERAGE(P$79:P374)</f>
        <v>3750.1035665570153</v>
      </c>
      <c r="R374">
        <f t="shared" si="209"/>
        <v>633</v>
      </c>
      <c r="S374" s="9"/>
      <c r="T374" s="8"/>
      <c r="U374" s="9"/>
      <c r="Y374">
        <v>0</v>
      </c>
      <c r="Z374">
        <f t="shared" si="213"/>
        <v>633</v>
      </c>
      <c r="AA374">
        <f t="shared" si="208"/>
        <v>-858.28821475676932</v>
      </c>
      <c r="AO374" s="5">
        <f t="shared" si="210"/>
        <v>40098.109155092039</v>
      </c>
      <c r="AP374" s="51">
        <f>LOOKUP($AO374,Data!$A$6:$A$1806,Data!$B$6:$B$1806)</f>
        <v>59.967998504638672</v>
      </c>
      <c r="AQ374" s="9">
        <f>LOOKUP($AO374,Data!$A$6:$A$1806,Data!$C$6:$C$1806)</f>
        <v>3768.79296875</v>
      </c>
      <c r="AR374" s="9">
        <f>LOOKUP($AO374,Data!$A$6:$A$1806,Data!$D$6:$D$1806)</f>
        <v>335</v>
      </c>
      <c r="AS374" s="9">
        <f>IF($AS$1="+",LOOKUP($AO374,Data!$A$6:$A$1806,Data!$E$6:$E$1806)*-1,LOOKUP($AO374,Data!$A$6:$A$1806,Data!$E$6:$E$1806))</f>
        <v>-227.65591430664062</v>
      </c>
      <c r="AT374" s="9">
        <f>LOOKUP($AO374,Data!$A$6:$A$1806,Data!$F$6:$F$1806)</f>
        <v>16</v>
      </c>
      <c r="AU374" s="9">
        <f>LOOKUP($AO374,Data!$A$6:$A$1806,Data!$G$6:$G$1806)</f>
        <v>251.5</v>
      </c>
      <c r="AV374" s="9">
        <f>LOOKUP($AO374,Data!$A$6:$A$1806,Data!$H$6:$H$1806)</f>
        <v>10</v>
      </c>
      <c r="AW374" s="9">
        <f>LOOKUP($AO374,Data!$A$6:$A$1806,Data!$I$6:$I$1806)</f>
        <v>0</v>
      </c>
      <c r="AX374" s="9">
        <f>LOOKUP($AO374,Data!$A$6:$A$1806,Data!$J$6:$J$1806)</f>
        <v>-103</v>
      </c>
      <c r="AY374" s="9">
        <f>LOOKUP($AO374,Data!$A$6:$A$1806,Data!$K$6:$K$1806)</f>
        <v>7628</v>
      </c>
      <c r="AZ374" s="16">
        <f t="shared" si="215"/>
        <v>25.6011962890625</v>
      </c>
      <c r="BB374" s="5"/>
      <c r="BO374" s="77"/>
      <c r="BP374" s="5"/>
      <c r="BQ374" s="77"/>
      <c r="BR374" s="77"/>
      <c r="BS374" s="77"/>
      <c r="BT374" s="77"/>
      <c r="BU374" s="77"/>
      <c r="BV374" s="77"/>
      <c r="BW374" s="77"/>
      <c r="BX374" s="77"/>
      <c r="CA374" s="77"/>
    </row>
    <row r="375" spans="2:79">
      <c r="B375" s="5">
        <f t="shared" si="216"/>
        <v>40098.109178240185</v>
      </c>
      <c r="C375">
        <f>LOOKUP(B375,Data!$A$6:$A$1806,Data!B$6:B$1806)</f>
        <v>59.965000152587891</v>
      </c>
      <c r="D375" s="8">
        <f>LOOKUP(B375,Data!$A$6:$A$1806,Data!C$6:C$1806)</f>
        <v>3768.5029296875</v>
      </c>
      <c r="H375" s="16">
        <f t="shared" si="214"/>
        <v>27.9998779296875</v>
      </c>
      <c r="I375" s="8">
        <f t="shared" si="212"/>
        <v>26.433883275180595</v>
      </c>
      <c r="J375" s="8"/>
      <c r="K375" s="8"/>
      <c r="L375" s="8">
        <f t="shared" si="206"/>
        <v>0</v>
      </c>
      <c r="M375" s="8">
        <f t="shared" si="207"/>
        <v>3801.1756200070326</v>
      </c>
      <c r="N375" s="8">
        <f>AVERAGE(D$79:D375)</f>
        <v>3773.7155161642468</v>
      </c>
      <c r="O375" s="8">
        <f>AVERAGE(M$79:M375)</f>
        <v>3777.8279494585358</v>
      </c>
      <c r="P375" s="8">
        <f t="shared" si="211"/>
        <v>3779.3438814103097</v>
      </c>
      <c r="Q375" s="8">
        <f>AVERAGE(P$79:P375)</f>
        <v>3750.2023514044922</v>
      </c>
      <c r="R375">
        <f t="shared" si="209"/>
        <v>633</v>
      </c>
      <c r="S375" s="9"/>
      <c r="T375" s="8"/>
      <c r="U375" s="9"/>
      <c r="Y375">
        <v>0</v>
      </c>
      <c r="Z375">
        <f t="shared" si="213"/>
        <v>633</v>
      </c>
      <c r="AA375">
        <f t="shared" si="208"/>
        <v>-824.75783195407439</v>
      </c>
      <c r="AO375" s="5">
        <f t="shared" si="210"/>
        <v>40098.109178240185</v>
      </c>
      <c r="AP375" s="51">
        <f>LOOKUP($AO375,Data!$A$6:$A$1806,Data!$B$6:$B$1806)</f>
        <v>59.965000152587891</v>
      </c>
      <c r="AQ375" s="9">
        <f>LOOKUP($AO375,Data!$A$6:$A$1806,Data!$C$6:$C$1806)</f>
        <v>3768.5029296875</v>
      </c>
      <c r="AR375" s="9">
        <f>LOOKUP($AO375,Data!$A$6:$A$1806,Data!$D$6:$D$1806)</f>
        <v>335</v>
      </c>
      <c r="AS375" s="9">
        <f>IF($AS$1="+",LOOKUP($AO375,Data!$A$6:$A$1806,Data!$E$6:$E$1806)*-1,LOOKUP($AO375,Data!$A$6:$A$1806,Data!$E$6:$E$1806))</f>
        <v>-227.65591430664062</v>
      </c>
      <c r="AT375" s="9">
        <f>LOOKUP($AO375,Data!$A$6:$A$1806,Data!$F$6:$F$1806)</f>
        <v>16</v>
      </c>
      <c r="AU375" s="9">
        <f>LOOKUP($AO375,Data!$A$6:$A$1806,Data!$G$6:$G$1806)</f>
        <v>252</v>
      </c>
      <c r="AV375" s="9">
        <f>LOOKUP($AO375,Data!$A$6:$A$1806,Data!$H$6:$H$1806)</f>
        <v>10</v>
      </c>
      <c r="AW375" s="9">
        <f>LOOKUP($AO375,Data!$A$6:$A$1806,Data!$I$6:$I$1806)</f>
        <v>0</v>
      </c>
      <c r="AX375" s="9">
        <f>LOOKUP($AO375,Data!$A$6:$A$1806,Data!$J$6:$J$1806)</f>
        <v>-103</v>
      </c>
      <c r="AY375" s="9">
        <f>LOOKUP($AO375,Data!$A$6:$A$1806,Data!$K$6:$K$1806)</f>
        <v>7629</v>
      </c>
      <c r="AZ375" s="16">
        <f t="shared" si="215"/>
        <v>27.9998779296875</v>
      </c>
      <c r="BB375" s="5"/>
      <c r="BO375" s="77"/>
      <c r="BP375" s="5"/>
      <c r="BQ375" s="77"/>
      <c r="BR375" s="77"/>
      <c r="BS375" s="77"/>
      <c r="BT375" s="77"/>
      <c r="BU375" s="77"/>
      <c r="BV375" s="77"/>
      <c r="BW375" s="77"/>
      <c r="BX375" s="77"/>
      <c r="CA375" s="77"/>
    </row>
    <row r="376" spans="2:79">
      <c r="B376" s="5">
        <f t="shared" si="216"/>
        <v>40098.109201388332</v>
      </c>
      <c r="C376">
        <f>LOOKUP(B376,Data!$A$6:$A$1806,Data!B$6:B$1806)</f>
        <v>59.965000152587891</v>
      </c>
      <c r="D376" s="8">
        <f>LOOKUP(B376,Data!$A$6:$A$1806,Data!C$6:C$1806)</f>
        <v>3768.5029296875</v>
      </c>
      <c r="H376" s="16">
        <f t="shared" si="214"/>
        <v>27.9998779296875</v>
      </c>
      <c r="I376" s="8">
        <f t="shared" si="212"/>
        <v>26.981981404258011</v>
      </c>
      <c r="J376" s="8"/>
      <c r="K376" s="8"/>
      <c r="L376" s="8">
        <f t="shared" si="206"/>
        <v>0</v>
      </c>
      <c r="M376" s="8">
        <f t="shared" si="207"/>
        <v>3801.7237181361102</v>
      </c>
      <c r="N376" s="8">
        <f>AVERAGE(D$79:D376)</f>
        <v>3773.6980242633181</v>
      </c>
      <c r="O376" s="8">
        <f>AVERAGE(M$79:M376)</f>
        <v>3777.908136601749</v>
      </c>
      <c r="P376" s="8">
        <f t="shared" si="211"/>
        <v>3779.3438814103097</v>
      </c>
      <c r="Q376" s="8">
        <f>AVERAGE(P$79:P376)</f>
        <v>3750.3004710341415</v>
      </c>
      <c r="R376">
        <f t="shared" si="209"/>
        <v>633</v>
      </c>
      <c r="S376" s="9"/>
      <c r="T376" s="8"/>
      <c r="U376" s="9"/>
      <c r="Y376">
        <v>0</v>
      </c>
      <c r="Z376">
        <f t="shared" si="213"/>
        <v>633</v>
      </c>
      <c r="AA376">
        <f t="shared" si="208"/>
        <v>-824.75783195407439</v>
      </c>
      <c r="AO376" s="5">
        <f t="shared" si="210"/>
        <v>40098.109201388332</v>
      </c>
      <c r="AP376" s="51">
        <f>LOOKUP($AO376,Data!$A$6:$A$1806,Data!$B$6:$B$1806)</f>
        <v>59.965000152587891</v>
      </c>
      <c r="AQ376" s="9">
        <f>LOOKUP($AO376,Data!$A$6:$A$1806,Data!$C$6:$C$1806)</f>
        <v>3768.5029296875</v>
      </c>
      <c r="AR376" s="9">
        <f>LOOKUP($AO376,Data!$A$6:$A$1806,Data!$D$6:$D$1806)</f>
        <v>335</v>
      </c>
      <c r="AS376" s="9">
        <f>IF($AS$1="+",LOOKUP($AO376,Data!$A$6:$A$1806,Data!$E$6:$E$1806)*-1,LOOKUP($AO376,Data!$A$6:$A$1806,Data!$E$6:$E$1806))</f>
        <v>-227.65591430664062</v>
      </c>
      <c r="AT376" s="9">
        <f>LOOKUP($AO376,Data!$A$6:$A$1806,Data!$F$6:$F$1806)</f>
        <v>16</v>
      </c>
      <c r="AU376" s="9">
        <f>LOOKUP($AO376,Data!$A$6:$A$1806,Data!$G$6:$G$1806)</f>
        <v>252</v>
      </c>
      <c r="AV376" s="9">
        <f>LOOKUP($AO376,Data!$A$6:$A$1806,Data!$H$6:$H$1806)</f>
        <v>10</v>
      </c>
      <c r="AW376" s="9">
        <f>LOOKUP($AO376,Data!$A$6:$A$1806,Data!$I$6:$I$1806)</f>
        <v>0</v>
      </c>
      <c r="AX376" s="9">
        <f>LOOKUP($AO376,Data!$A$6:$A$1806,Data!$J$6:$J$1806)</f>
        <v>-103</v>
      </c>
      <c r="AY376" s="9">
        <f>LOOKUP($AO376,Data!$A$6:$A$1806,Data!$K$6:$K$1806)</f>
        <v>7629</v>
      </c>
      <c r="AZ376" s="16">
        <f t="shared" si="215"/>
        <v>27.9998779296875</v>
      </c>
      <c r="BB376" s="5"/>
      <c r="BO376" s="77"/>
      <c r="BP376" s="5"/>
      <c r="BQ376" s="77"/>
      <c r="BR376" s="77"/>
      <c r="BS376" s="77"/>
      <c r="BT376" s="77"/>
      <c r="BU376" s="77"/>
      <c r="BV376" s="77"/>
      <c r="BW376" s="77"/>
      <c r="BX376" s="77"/>
      <c r="CA376" s="77"/>
    </row>
    <row r="377" spans="2:79">
      <c r="B377" s="5">
        <f t="shared" si="216"/>
        <v>40098.109224536478</v>
      </c>
      <c r="C377">
        <f>LOOKUP(B377,Data!$A$6:$A$1806,Data!B$6:B$1806)</f>
        <v>59.970001220703125</v>
      </c>
      <c r="D377" s="8">
        <f>LOOKUP(B377,Data!$A$6:$A$1806,Data!C$6:C$1806)</f>
        <v>3767.3662109375</v>
      </c>
      <c r="H377" s="16">
        <f t="shared" si="214"/>
        <v>23.9990234375</v>
      </c>
      <c r="I377" s="8">
        <f t="shared" si="212"/>
        <v>25.937946115892707</v>
      </c>
      <c r="J377" s="8"/>
      <c r="K377" s="8"/>
      <c r="L377" s="8">
        <f t="shared" si="206"/>
        <v>0</v>
      </c>
      <c r="M377" s="8">
        <f t="shared" si="207"/>
        <v>3800.679682847745</v>
      </c>
      <c r="N377" s="8">
        <f>AVERAGE(D$79:D377)</f>
        <v>3773.6768476301213</v>
      </c>
      <c r="O377" s="8">
        <f>AVERAGE(M$79:M377)</f>
        <v>3777.9842956192942</v>
      </c>
      <c r="P377" s="8">
        <f t="shared" si="211"/>
        <v>3779.3438814103097</v>
      </c>
      <c r="Q377" s="8">
        <f>AVERAGE(P$79:P377)</f>
        <v>3750.3979321427864</v>
      </c>
      <c r="R377">
        <f t="shared" si="209"/>
        <v>633</v>
      </c>
      <c r="S377" s="9"/>
      <c r="T377" s="8"/>
      <c r="U377" s="9"/>
      <c r="Y377">
        <v>0</v>
      </c>
      <c r="Z377">
        <f t="shared" si="213"/>
        <v>633</v>
      </c>
      <c r="AA377">
        <f t="shared" si="208"/>
        <v>-882.24553792168433</v>
      </c>
      <c r="AO377" s="5">
        <f t="shared" si="210"/>
        <v>40098.109224536478</v>
      </c>
      <c r="AP377" s="51">
        <f>LOOKUP($AO377,Data!$A$6:$A$1806,Data!$B$6:$B$1806)</f>
        <v>59.970001220703125</v>
      </c>
      <c r="AQ377" s="9">
        <f>LOOKUP($AO377,Data!$A$6:$A$1806,Data!$C$6:$C$1806)</f>
        <v>3767.3662109375</v>
      </c>
      <c r="AR377" s="9">
        <f>LOOKUP($AO377,Data!$A$6:$A$1806,Data!$D$6:$D$1806)</f>
        <v>335</v>
      </c>
      <c r="AS377" s="9">
        <f>IF($AS$1="+",LOOKUP($AO377,Data!$A$6:$A$1806,Data!$E$6:$E$1806)*-1,LOOKUP($AO377,Data!$A$6:$A$1806,Data!$E$6:$E$1806))</f>
        <v>-227.65591430664062</v>
      </c>
      <c r="AT377" s="9">
        <f>LOOKUP($AO377,Data!$A$6:$A$1806,Data!$F$6:$F$1806)</f>
        <v>16</v>
      </c>
      <c r="AU377" s="9">
        <f>LOOKUP($AO377,Data!$A$6:$A$1806,Data!$G$6:$G$1806)</f>
        <v>252.5</v>
      </c>
      <c r="AV377" s="9">
        <f>LOOKUP($AO377,Data!$A$6:$A$1806,Data!$H$6:$H$1806)</f>
        <v>10</v>
      </c>
      <c r="AW377" s="9">
        <f>LOOKUP($AO377,Data!$A$6:$A$1806,Data!$I$6:$I$1806)</f>
        <v>0</v>
      </c>
      <c r="AX377" s="9">
        <f>LOOKUP($AO377,Data!$A$6:$A$1806,Data!$J$6:$J$1806)</f>
        <v>-103</v>
      </c>
      <c r="AY377" s="9">
        <f>LOOKUP($AO377,Data!$A$6:$A$1806,Data!$K$6:$K$1806)</f>
        <v>7630</v>
      </c>
      <c r="AZ377" s="16">
        <f t="shared" si="215"/>
        <v>23.9990234375</v>
      </c>
      <c r="BB377" s="5"/>
      <c r="BO377" s="77"/>
      <c r="BP377" s="5"/>
      <c r="BQ377" s="77"/>
      <c r="BR377" s="77"/>
      <c r="BS377" s="77"/>
      <c r="BT377" s="77"/>
      <c r="BU377" s="77"/>
      <c r="BV377" s="77"/>
      <c r="BW377" s="77"/>
      <c r="BX377" s="77"/>
      <c r="CA377" s="77"/>
    </row>
    <row r="378" spans="2:79">
      <c r="B378" s="5">
        <f t="shared" si="216"/>
        <v>40098.109247684624</v>
      </c>
      <c r="C378">
        <f>LOOKUP(B378,Data!$A$6:$A$1806,Data!B$6:B$1806)</f>
        <v>59.967998504638672</v>
      </c>
      <c r="D378" s="8">
        <f>LOOKUP(B378,Data!$A$6:$A$1806,Data!C$6:C$1806)</f>
        <v>3764.7861328125</v>
      </c>
      <c r="H378" s="16">
        <f t="shared" si="214"/>
        <v>25.6011962890625</v>
      </c>
      <c r="I378" s="8">
        <f t="shared" si="212"/>
        <v>25.820083676502136</v>
      </c>
      <c r="J378" s="8"/>
      <c r="K378" s="8"/>
      <c r="L378" s="8">
        <f t="shared" si="206"/>
        <v>0</v>
      </c>
      <c r="M378" s="8">
        <f t="shared" si="207"/>
        <v>3800.5618204083544</v>
      </c>
      <c r="N378" s="8">
        <f>AVERAGE(D$79:D378)</f>
        <v>3773.6472119140626</v>
      </c>
      <c r="O378" s="8">
        <f>AVERAGE(M$79:M378)</f>
        <v>3778.0595540352579</v>
      </c>
      <c r="P378" s="8">
        <f t="shared" si="211"/>
        <v>3779.3438814103097</v>
      </c>
      <c r="Q378" s="8">
        <f>AVERAGE(P$79:P378)</f>
        <v>3750.4947413376613</v>
      </c>
      <c r="R378">
        <f t="shared" si="209"/>
        <v>633</v>
      </c>
      <c r="S378" s="9"/>
      <c r="T378" s="8"/>
      <c r="U378" s="9"/>
      <c r="Y378">
        <v>0</v>
      </c>
      <c r="Z378">
        <f t="shared" si="213"/>
        <v>633</v>
      </c>
      <c r="AA378">
        <f t="shared" si="208"/>
        <v>-858.28821475676932</v>
      </c>
      <c r="AO378" s="5">
        <f t="shared" si="210"/>
        <v>40098.109247684624</v>
      </c>
      <c r="AP378" s="51">
        <f>LOOKUP($AO378,Data!$A$6:$A$1806,Data!$B$6:$B$1806)</f>
        <v>59.967998504638672</v>
      </c>
      <c r="AQ378" s="9">
        <f>LOOKUP($AO378,Data!$A$6:$A$1806,Data!$C$6:$C$1806)</f>
        <v>3764.7861328125</v>
      </c>
      <c r="AR378" s="9">
        <f>LOOKUP($AO378,Data!$A$6:$A$1806,Data!$D$6:$D$1806)</f>
        <v>335</v>
      </c>
      <c r="AS378" s="9">
        <f>IF($AS$1="+",LOOKUP($AO378,Data!$A$6:$A$1806,Data!$E$6:$E$1806)*-1,LOOKUP($AO378,Data!$A$6:$A$1806,Data!$E$6:$E$1806))</f>
        <v>-227.65591430664062</v>
      </c>
      <c r="AT378" s="9">
        <f>LOOKUP($AO378,Data!$A$6:$A$1806,Data!$F$6:$F$1806)</f>
        <v>16</v>
      </c>
      <c r="AU378" s="9">
        <f>LOOKUP($AO378,Data!$A$6:$A$1806,Data!$G$6:$G$1806)</f>
        <v>253</v>
      </c>
      <c r="AV378" s="9">
        <f>LOOKUP($AO378,Data!$A$6:$A$1806,Data!$H$6:$H$1806)</f>
        <v>10</v>
      </c>
      <c r="AW378" s="9">
        <f>LOOKUP($AO378,Data!$A$6:$A$1806,Data!$I$6:$I$1806)</f>
        <v>0</v>
      </c>
      <c r="AX378" s="9">
        <f>LOOKUP($AO378,Data!$A$6:$A$1806,Data!$J$6:$J$1806)</f>
        <v>-103</v>
      </c>
      <c r="AY378" s="9">
        <f>LOOKUP($AO378,Data!$A$6:$A$1806,Data!$K$6:$K$1806)</f>
        <v>7631</v>
      </c>
      <c r="AZ378" s="16">
        <f t="shared" si="215"/>
        <v>25.6011962890625</v>
      </c>
      <c r="BB378" s="5"/>
      <c r="BO378" s="77"/>
      <c r="BP378" s="5"/>
      <c r="BQ378" s="77"/>
      <c r="BR378" s="77"/>
      <c r="BS378" s="77"/>
      <c r="BT378" s="77"/>
      <c r="BU378" s="77"/>
      <c r="BV378" s="77"/>
      <c r="BW378" s="77"/>
      <c r="BX378" s="77"/>
      <c r="CA378" s="77"/>
    </row>
    <row r="379" spans="2:79">
      <c r="B379" s="5">
        <f t="shared" si="216"/>
        <v>40098.109270832771</v>
      </c>
      <c r="C379">
        <f>LOOKUP(B379,Data!$A$6:$A$1806,Data!B$6:B$1806)</f>
        <v>59.967998504638672</v>
      </c>
      <c r="D379" s="8">
        <f>LOOKUP(B379,Data!$A$6:$A$1806,Data!C$6:C$1806)</f>
        <v>3764.7861328125</v>
      </c>
      <c r="H379" s="16">
        <f t="shared" si="214"/>
        <v>25.6011962890625</v>
      </c>
      <c r="I379" s="8">
        <f t="shared" si="212"/>
        <v>25.743473090898263</v>
      </c>
      <c r="J379" s="8"/>
      <c r="K379" s="8"/>
      <c r="L379" s="8">
        <f t="shared" si="206"/>
        <v>0</v>
      </c>
      <c r="M379" s="8">
        <f t="shared" si="207"/>
        <v>3800.4852098227507</v>
      </c>
      <c r="N379" s="8">
        <f>AVERAGE(D$79:D379)</f>
        <v>3773.6177731130606</v>
      </c>
      <c r="O379" s="8">
        <f>AVERAGE(M$79:M379)</f>
        <v>3778.1340578750828</v>
      </c>
      <c r="P379" s="8">
        <f t="shared" si="211"/>
        <v>3779.3438814103097</v>
      </c>
      <c r="Q379" s="8">
        <f>AVERAGE(P$79:P379)</f>
        <v>3750.5909051379035</v>
      </c>
      <c r="R379">
        <f t="shared" si="209"/>
        <v>633</v>
      </c>
      <c r="S379" s="9"/>
      <c r="T379" s="8"/>
      <c r="U379" s="9"/>
      <c r="Y379">
        <v>0</v>
      </c>
      <c r="Z379">
        <f t="shared" si="213"/>
        <v>633</v>
      </c>
      <c r="AA379">
        <f t="shared" si="208"/>
        <v>-858.28821475676932</v>
      </c>
      <c r="AO379" s="5">
        <f t="shared" si="210"/>
        <v>40098.109270832771</v>
      </c>
      <c r="AP379" s="51">
        <f>LOOKUP($AO379,Data!$A$6:$A$1806,Data!$B$6:$B$1806)</f>
        <v>59.967998504638672</v>
      </c>
      <c r="AQ379" s="9">
        <f>LOOKUP($AO379,Data!$A$6:$A$1806,Data!$C$6:$C$1806)</f>
        <v>3764.7861328125</v>
      </c>
      <c r="AR379" s="9">
        <f>LOOKUP($AO379,Data!$A$6:$A$1806,Data!$D$6:$D$1806)</f>
        <v>335</v>
      </c>
      <c r="AS379" s="9">
        <f>IF($AS$1="+",LOOKUP($AO379,Data!$A$6:$A$1806,Data!$E$6:$E$1806)*-1,LOOKUP($AO379,Data!$A$6:$A$1806,Data!$E$6:$E$1806))</f>
        <v>-227.65591430664062</v>
      </c>
      <c r="AT379" s="9">
        <f>LOOKUP($AO379,Data!$A$6:$A$1806,Data!$F$6:$F$1806)</f>
        <v>16</v>
      </c>
      <c r="AU379" s="9">
        <f>LOOKUP($AO379,Data!$A$6:$A$1806,Data!$G$6:$G$1806)</f>
        <v>253</v>
      </c>
      <c r="AV379" s="9">
        <f>LOOKUP($AO379,Data!$A$6:$A$1806,Data!$H$6:$H$1806)</f>
        <v>10</v>
      </c>
      <c r="AW379" s="9">
        <f>LOOKUP($AO379,Data!$A$6:$A$1806,Data!$I$6:$I$1806)</f>
        <v>0</v>
      </c>
      <c r="AX379" s="9">
        <f>LOOKUP($AO379,Data!$A$6:$A$1806,Data!$J$6:$J$1806)</f>
        <v>-103</v>
      </c>
      <c r="AY379" s="9">
        <f>LOOKUP($AO379,Data!$A$6:$A$1806,Data!$K$6:$K$1806)</f>
        <v>7631</v>
      </c>
      <c r="AZ379" s="16">
        <f t="shared" si="215"/>
        <v>25.6011962890625</v>
      </c>
      <c r="BB379" s="5"/>
      <c r="BO379" s="77"/>
      <c r="BP379" s="5"/>
      <c r="BQ379" s="77"/>
      <c r="BR379" s="77"/>
      <c r="BS379" s="77"/>
      <c r="BT379" s="77"/>
      <c r="BU379" s="77"/>
      <c r="BV379" s="77"/>
      <c r="BW379" s="77"/>
      <c r="BX379" s="77"/>
      <c r="CA379" s="77"/>
    </row>
    <row r="380" spans="2:79">
      <c r="B380" s="5">
        <f t="shared" si="216"/>
        <v>40098.109293980917</v>
      </c>
      <c r="C380">
        <f>LOOKUP(B380,Data!$A$6:$A$1806,Data!B$6:B$1806)</f>
        <v>59.965000152587891</v>
      </c>
      <c r="D380" s="8">
        <f>LOOKUP(B380,Data!$A$6:$A$1806,Data!C$6:C$1806)</f>
        <v>3759.591796875</v>
      </c>
      <c r="H380" s="16">
        <f t="shared" si="214"/>
        <v>27.9998779296875</v>
      </c>
      <c r="I380" s="8">
        <f t="shared" si="212"/>
        <v>26.533214784474495</v>
      </c>
      <c r="J380" s="8"/>
      <c r="K380" s="8"/>
      <c r="L380" s="8">
        <f t="shared" si="206"/>
        <v>0</v>
      </c>
      <c r="M380" s="8">
        <f t="shared" si="207"/>
        <v>3801.2749515163268</v>
      </c>
      <c r="N380" s="8">
        <f>AVERAGE(D$79:D380)</f>
        <v>3773.5713294831335</v>
      </c>
      <c r="O380" s="8">
        <f>AVERAGE(M$79:M380)</f>
        <v>3778.2106833507164</v>
      </c>
      <c r="P380" s="8">
        <f t="shared" si="211"/>
        <v>3779.3438814103097</v>
      </c>
      <c r="Q380" s="8">
        <f>AVERAGE(P$79:P380)</f>
        <v>3750.6864299760177</v>
      </c>
      <c r="R380">
        <f t="shared" si="209"/>
        <v>633</v>
      </c>
      <c r="S380" s="9"/>
      <c r="T380" s="8"/>
      <c r="U380" s="9"/>
      <c r="Y380">
        <v>0</v>
      </c>
      <c r="Z380">
        <f t="shared" si="213"/>
        <v>633</v>
      </c>
      <c r="AA380">
        <f t="shared" si="208"/>
        <v>-824.75783195407439</v>
      </c>
      <c r="AO380" s="5">
        <f t="shared" si="210"/>
        <v>40098.109293980917</v>
      </c>
      <c r="AP380" s="51">
        <f>LOOKUP($AO380,Data!$A$6:$A$1806,Data!$B$6:$B$1806)</f>
        <v>59.965000152587891</v>
      </c>
      <c r="AQ380" s="9">
        <f>LOOKUP($AO380,Data!$A$6:$A$1806,Data!$C$6:$C$1806)</f>
        <v>3759.591796875</v>
      </c>
      <c r="AR380" s="9">
        <f>LOOKUP($AO380,Data!$A$6:$A$1806,Data!$D$6:$D$1806)</f>
        <v>335</v>
      </c>
      <c r="AS380" s="9">
        <f>IF($AS$1="+",LOOKUP($AO380,Data!$A$6:$A$1806,Data!$E$6:$E$1806)*-1,LOOKUP($AO380,Data!$A$6:$A$1806,Data!$E$6:$E$1806))</f>
        <v>-227.65591430664062</v>
      </c>
      <c r="AT380" s="9">
        <f>LOOKUP($AO380,Data!$A$6:$A$1806,Data!$F$6:$F$1806)</f>
        <v>16</v>
      </c>
      <c r="AU380" s="9">
        <f>LOOKUP($AO380,Data!$A$6:$A$1806,Data!$G$6:$G$1806)</f>
        <v>253.5</v>
      </c>
      <c r="AV380" s="9">
        <f>LOOKUP($AO380,Data!$A$6:$A$1806,Data!$H$6:$H$1806)</f>
        <v>10</v>
      </c>
      <c r="AW380" s="9">
        <f>LOOKUP($AO380,Data!$A$6:$A$1806,Data!$I$6:$I$1806)</f>
        <v>0</v>
      </c>
      <c r="AX380" s="9">
        <f>LOOKUP($AO380,Data!$A$6:$A$1806,Data!$J$6:$J$1806)</f>
        <v>-103</v>
      </c>
      <c r="AY380" s="9">
        <f>LOOKUP($AO380,Data!$A$6:$A$1806,Data!$K$6:$K$1806)</f>
        <v>7635</v>
      </c>
      <c r="AZ380" s="16">
        <f t="shared" si="215"/>
        <v>27.9998779296875</v>
      </c>
      <c r="BB380" s="5"/>
      <c r="BO380" s="77"/>
      <c r="BP380" s="5"/>
      <c r="BQ380" s="77"/>
      <c r="BR380" s="77"/>
      <c r="BS380" s="77"/>
      <c r="BT380" s="77"/>
      <c r="BU380" s="77"/>
      <c r="BV380" s="77"/>
      <c r="BW380" s="77"/>
      <c r="BX380" s="77"/>
      <c r="CA380" s="77"/>
    </row>
    <row r="381" spans="2:79">
      <c r="B381" s="5">
        <f t="shared" si="216"/>
        <v>40098.109317129063</v>
      </c>
      <c r="C381">
        <f>LOOKUP(B381,Data!$A$6:$A$1806,Data!B$6:B$1806)</f>
        <v>59.969001770019531</v>
      </c>
      <c r="D381" s="8">
        <f>LOOKUP(B381,Data!$A$6:$A$1806,Data!C$6:C$1806)</f>
        <v>3761.893798828125</v>
      </c>
      <c r="H381" s="16">
        <f t="shared" si="214"/>
        <v>24.798583984375</v>
      </c>
      <c r="I381" s="8">
        <f t="shared" si="212"/>
        <v>25.926094004439673</v>
      </c>
      <c r="J381" s="8"/>
      <c r="K381" s="8"/>
      <c r="L381" s="8">
        <f t="shared" si="206"/>
        <v>0</v>
      </c>
      <c r="M381" s="8">
        <f t="shared" si="207"/>
        <v>3800.6678307362922</v>
      </c>
      <c r="N381" s="8">
        <f>AVERAGE(D$79:D381)</f>
        <v>3773.5327897780012</v>
      </c>
      <c r="O381" s="8">
        <f>AVERAGE(M$79:M381)</f>
        <v>3778.2847993486889</v>
      </c>
      <c r="P381" s="8">
        <f t="shared" si="211"/>
        <v>3779.3438814103097</v>
      </c>
      <c r="Q381" s="8">
        <f>AVERAGE(P$79:P381)</f>
        <v>3750.7813221993101</v>
      </c>
      <c r="R381">
        <f t="shared" si="209"/>
        <v>633</v>
      </c>
      <c r="S381" s="9"/>
      <c r="T381" s="8"/>
      <c r="U381" s="9"/>
      <c r="Y381">
        <v>0</v>
      </c>
      <c r="Z381">
        <f t="shared" si="213"/>
        <v>633</v>
      </c>
      <c r="AA381">
        <f t="shared" si="208"/>
        <v>-870.12481057130117</v>
      </c>
      <c r="AO381" s="5">
        <f t="shared" si="210"/>
        <v>40098.109317129063</v>
      </c>
      <c r="AP381" s="51">
        <f>LOOKUP($AO381,Data!$A$6:$A$1806,Data!$B$6:$B$1806)</f>
        <v>59.969001770019531</v>
      </c>
      <c r="AQ381" s="9">
        <f>LOOKUP($AO381,Data!$A$6:$A$1806,Data!$C$6:$C$1806)</f>
        <v>3761.893798828125</v>
      </c>
      <c r="AR381" s="9">
        <f>LOOKUP($AO381,Data!$A$6:$A$1806,Data!$D$6:$D$1806)</f>
        <v>335</v>
      </c>
      <c r="AS381" s="9">
        <f>IF($AS$1="+",LOOKUP($AO381,Data!$A$6:$A$1806,Data!$E$6:$E$1806)*-1,LOOKUP($AO381,Data!$A$6:$A$1806,Data!$E$6:$E$1806))</f>
        <v>-225.01808166503906</v>
      </c>
      <c r="AT381" s="9">
        <f>LOOKUP($AO381,Data!$A$6:$A$1806,Data!$F$6:$F$1806)</f>
        <v>16</v>
      </c>
      <c r="AU381" s="9">
        <f>LOOKUP($AO381,Data!$A$6:$A$1806,Data!$G$6:$G$1806)</f>
        <v>254</v>
      </c>
      <c r="AV381" s="9">
        <f>LOOKUP($AO381,Data!$A$6:$A$1806,Data!$H$6:$H$1806)</f>
        <v>10</v>
      </c>
      <c r="AW381" s="9">
        <f>LOOKUP($AO381,Data!$A$6:$A$1806,Data!$I$6:$I$1806)</f>
        <v>0</v>
      </c>
      <c r="AX381" s="9">
        <f>LOOKUP($AO381,Data!$A$6:$A$1806,Data!$J$6:$J$1806)</f>
        <v>-103</v>
      </c>
      <c r="AY381" s="9">
        <f>LOOKUP($AO381,Data!$A$6:$A$1806,Data!$K$6:$K$1806)</f>
        <v>7638</v>
      </c>
      <c r="AZ381" s="16">
        <f t="shared" si="215"/>
        <v>24.798583984375</v>
      </c>
      <c r="BB381" s="5"/>
      <c r="BO381" s="77"/>
      <c r="BP381" s="5"/>
      <c r="BQ381" s="77"/>
      <c r="BR381" s="77"/>
      <c r="BS381" s="77"/>
      <c r="BT381" s="77"/>
      <c r="BU381" s="77"/>
      <c r="BV381" s="77"/>
      <c r="BW381" s="77"/>
      <c r="BX381" s="77"/>
      <c r="CA381" s="77"/>
    </row>
    <row r="382" spans="2:79">
      <c r="B382" s="5">
        <f t="shared" si="216"/>
        <v>40098.109340277209</v>
      </c>
      <c r="C382">
        <f>LOOKUP(B382,Data!$A$6:$A$1806,Data!B$6:B$1806)</f>
        <v>59.969001770019531</v>
      </c>
      <c r="D382" s="8">
        <f>LOOKUP(B382,Data!$A$6:$A$1806,Data!C$6:C$1806)</f>
        <v>3761.893798828125</v>
      </c>
      <c r="H382" s="16">
        <f t="shared" si="214"/>
        <v>24.798583984375</v>
      </c>
      <c r="I382" s="8">
        <f t="shared" si="212"/>
        <v>25.531465497417038</v>
      </c>
      <c r="J382" s="8"/>
      <c r="K382" s="8"/>
      <c r="L382" s="8">
        <f t="shared" si="206"/>
        <v>0</v>
      </c>
      <c r="M382" s="8">
        <f t="shared" si="207"/>
        <v>3800.2732022292694</v>
      </c>
      <c r="N382" s="8">
        <f>AVERAGE(D$79:D382)</f>
        <v>3773.4945036235608</v>
      </c>
      <c r="O382" s="8">
        <f>AVERAGE(M$79:M382)</f>
        <v>3778.3571296213227</v>
      </c>
      <c r="P382" s="8">
        <f t="shared" si="211"/>
        <v>3779.3438814103097</v>
      </c>
      <c r="Q382" s="8">
        <f>AVERAGE(P$79:P382)</f>
        <v>3750.8755880712934</v>
      </c>
      <c r="R382">
        <f t="shared" si="209"/>
        <v>633</v>
      </c>
      <c r="S382" s="9"/>
      <c r="T382" s="8"/>
      <c r="U382" s="9"/>
      <c r="Y382">
        <v>0</v>
      </c>
      <c r="Z382">
        <f t="shared" si="213"/>
        <v>633</v>
      </c>
      <c r="AA382">
        <f t="shared" si="208"/>
        <v>-870.12481057130117</v>
      </c>
      <c r="AO382" s="5">
        <f t="shared" si="210"/>
        <v>40098.109340277209</v>
      </c>
      <c r="AP382" s="51">
        <f>LOOKUP($AO382,Data!$A$6:$A$1806,Data!$B$6:$B$1806)</f>
        <v>59.969001770019531</v>
      </c>
      <c r="AQ382" s="9">
        <f>LOOKUP($AO382,Data!$A$6:$A$1806,Data!$C$6:$C$1806)</f>
        <v>3761.893798828125</v>
      </c>
      <c r="AR382" s="9">
        <f>LOOKUP($AO382,Data!$A$6:$A$1806,Data!$D$6:$D$1806)</f>
        <v>335</v>
      </c>
      <c r="AS382" s="9">
        <f>IF($AS$1="+",LOOKUP($AO382,Data!$A$6:$A$1806,Data!$E$6:$E$1806)*-1,LOOKUP($AO382,Data!$A$6:$A$1806,Data!$E$6:$E$1806))</f>
        <v>-225.01808166503906</v>
      </c>
      <c r="AT382" s="9">
        <f>LOOKUP($AO382,Data!$A$6:$A$1806,Data!$F$6:$F$1806)</f>
        <v>16</v>
      </c>
      <c r="AU382" s="9">
        <f>LOOKUP($AO382,Data!$A$6:$A$1806,Data!$G$6:$G$1806)</f>
        <v>254</v>
      </c>
      <c r="AV382" s="9">
        <f>LOOKUP($AO382,Data!$A$6:$A$1806,Data!$H$6:$H$1806)</f>
        <v>10</v>
      </c>
      <c r="AW382" s="9">
        <f>LOOKUP($AO382,Data!$A$6:$A$1806,Data!$I$6:$I$1806)</f>
        <v>0</v>
      </c>
      <c r="AX382" s="9">
        <f>LOOKUP($AO382,Data!$A$6:$A$1806,Data!$J$6:$J$1806)</f>
        <v>-103</v>
      </c>
      <c r="AY382" s="9">
        <f>LOOKUP($AO382,Data!$A$6:$A$1806,Data!$K$6:$K$1806)</f>
        <v>7638</v>
      </c>
      <c r="AZ382" s="16">
        <f t="shared" si="215"/>
        <v>24.798583984375</v>
      </c>
      <c r="BB382" s="5"/>
      <c r="BO382" s="77"/>
      <c r="BP382" s="5"/>
      <c r="BQ382" s="77"/>
      <c r="BR382" s="77"/>
      <c r="BS382" s="77"/>
      <c r="BT382" s="77"/>
      <c r="BU382" s="77"/>
      <c r="BV382" s="77"/>
      <c r="BW382" s="77"/>
      <c r="BX382" s="77"/>
      <c r="CA382" s="77"/>
    </row>
    <row r="383" spans="2:79">
      <c r="B383" s="5">
        <f t="shared" si="216"/>
        <v>40098.109363425356</v>
      </c>
      <c r="C383">
        <f>LOOKUP(B383,Data!$A$6:$A$1806,Data!B$6:B$1806)</f>
        <v>59.966999053955078</v>
      </c>
      <c r="D383" s="8">
        <f>LOOKUP(B383,Data!$A$6:$A$1806,Data!C$6:C$1806)</f>
        <v>3760.58251953125</v>
      </c>
      <c r="H383" s="16">
        <f t="shared" si="214"/>
        <v>26.4007568359375</v>
      </c>
      <c r="I383" s="8">
        <f t="shared" si="212"/>
        <v>25.835717465899201</v>
      </c>
      <c r="J383" s="8"/>
      <c r="K383" s="8"/>
      <c r="L383" s="8">
        <f t="shared" si="206"/>
        <v>0</v>
      </c>
      <c r="M383" s="8">
        <f t="shared" si="207"/>
        <v>3800.5774541977516</v>
      </c>
      <c r="N383" s="8">
        <f>AVERAGE(D$79:D383)</f>
        <v>3773.4521692494877</v>
      </c>
      <c r="O383" s="8">
        <f>AVERAGE(M$79:M383)</f>
        <v>3778.4299831445237</v>
      </c>
      <c r="P383" s="8">
        <f t="shared" si="211"/>
        <v>3779.3438814103097</v>
      </c>
      <c r="Q383" s="8">
        <f>AVERAGE(P$79:P383)</f>
        <v>3750.9692337730667</v>
      </c>
      <c r="R383">
        <f t="shared" si="209"/>
        <v>633</v>
      </c>
      <c r="S383" s="9"/>
      <c r="T383" s="8"/>
      <c r="U383" s="9"/>
      <c r="Y383">
        <v>0</v>
      </c>
      <c r="Z383">
        <f t="shared" si="213"/>
        <v>633</v>
      </c>
      <c r="AA383">
        <f t="shared" si="208"/>
        <v>-846.81254369625674</v>
      </c>
      <c r="AO383" s="5">
        <f t="shared" si="210"/>
        <v>40098.109363425356</v>
      </c>
      <c r="AP383" s="51">
        <f>LOOKUP($AO383,Data!$A$6:$A$1806,Data!$B$6:$B$1806)</f>
        <v>59.966999053955078</v>
      </c>
      <c r="AQ383" s="9">
        <f>LOOKUP($AO383,Data!$A$6:$A$1806,Data!$C$6:$C$1806)</f>
        <v>3760.58251953125</v>
      </c>
      <c r="AR383" s="9">
        <f>LOOKUP($AO383,Data!$A$6:$A$1806,Data!$D$6:$D$1806)</f>
        <v>335</v>
      </c>
      <c r="AS383" s="9">
        <f>IF($AS$1="+",LOOKUP($AO383,Data!$A$6:$A$1806,Data!$E$6:$E$1806)*-1,LOOKUP($AO383,Data!$A$6:$A$1806,Data!$E$6:$E$1806))</f>
        <v>-225.01808166503906</v>
      </c>
      <c r="AT383" s="9">
        <f>LOOKUP($AO383,Data!$A$6:$A$1806,Data!$F$6:$F$1806)</f>
        <v>16</v>
      </c>
      <c r="AU383" s="9">
        <f>LOOKUP($AO383,Data!$A$6:$A$1806,Data!$G$6:$G$1806)</f>
        <v>254.5</v>
      </c>
      <c r="AV383" s="9">
        <f>LOOKUP($AO383,Data!$A$6:$A$1806,Data!$H$6:$H$1806)</f>
        <v>10</v>
      </c>
      <c r="AW383" s="9">
        <f>LOOKUP($AO383,Data!$A$6:$A$1806,Data!$I$6:$I$1806)</f>
        <v>0</v>
      </c>
      <c r="AX383" s="9">
        <f>LOOKUP($AO383,Data!$A$6:$A$1806,Data!$J$6:$J$1806)</f>
        <v>-103</v>
      </c>
      <c r="AY383" s="9">
        <f>LOOKUP($AO383,Data!$A$6:$A$1806,Data!$K$6:$K$1806)</f>
        <v>7639</v>
      </c>
      <c r="AZ383" s="16">
        <f t="shared" si="215"/>
        <v>26.4007568359375</v>
      </c>
      <c r="BB383" s="5"/>
      <c r="BO383" s="77"/>
      <c r="BP383" s="5"/>
      <c r="BQ383" s="77"/>
      <c r="BR383" s="77"/>
      <c r="BS383" s="77"/>
      <c r="BT383" s="77"/>
      <c r="BU383" s="77"/>
      <c r="BV383" s="77"/>
      <c r="BW383" s="77"/>
      <c r="BX383" s="77"/>
      <c r="CA383" s="77"/>
    </row>
    <row r="384" spans="2:79">
      <c r="B384" s="5">
        <f t="shared" si="216"/>
        <v>40098.109386573502</v>
      </c>
      <c r="C384">
        <f>LOOKUP(B384,Data!$A$6:$A$1806,Data!B$6:B$1806)</f>
        <v>59.965999603271484</v>
      </c>
      <c r="D384" s="8">
        <f>LOOKUP(B384,Data!$A$6:$A$1806,Data!C$6:C$1806)</f>
        <v>3760.157470703125</v>
      </c>
      <c r="H384" s="16">
        <f t="shared" si="214"/>
        <v>27.2003173828125</v>
      </c>
      <c r="I384" s="8">
        <f t="shared" si="212"/>
        <v>26.313327436818856</v>
      </c>
      <c r="J384" s="8"/>
      <c r="K384" s="8"/>
      <c r="L384" s="8">
        <f t="shared" si="206"/>
        <v>0</v>
      </c>
      <c r="M384" s="8">
        <f t="shared" si="207"/>
        <v>3801.0550641686714</v>
      </c>
      <c r="N384" s="8">
        <f>AVERAGE(D$79:D384)</f>
        <v>3773.408722522212</v>
      </c>
      <c r="O384" s="8">
        <f>AVERAGE(M$79:M384)</f>
        <v>3778.5039213178056</v>
      </c>
      <c r="P384" s="8">
        <f t="shared" si="211"/>
        <v>3779.3438814103097</v>
      </c>
      <c r="Q384" s="8">
        <f>AVERAGE(P$79:P384)</f>
        <v>3751.0622654046642</v>
      </c>
      <c r="R384">
        <f t="shared" si="209"/>
        <v>633</v>
      </c>
      <c r="S384" s="9"/>
      <c r="T384" s="8"/>
      <c r="U384" s="9"/>
      <c r="Y384">
        <v>0</v>
      </c>
      <c r="Z384">
        <f t="shared" si="213"/>
        <v>633</v>
      </c>
      <c r="AA384">
        <f t="shared" si="208"/>
        <v>-835.63969281128038</v>
      </c>
      <c r="AO384" s="5">
        <f t="shared" si="210"/>
        <v>40098.109386573502</v>
      </c>
      <c r="AP384" s="51">
        <f>LOOKUP($AO384,Data!$A$6:$A$1806,Data!$B$6:$B$1806)</f>
        <v>59.965999603271484</v>
      </c>
      <c r="AQ384" s="9">
        <f>LOOKUP($AO384,Data!$A$6:$A$1806,Data!$C$6:$C$1806)</f>
        <v>3760.157470703125</v>
      </c>
      <c r="AR384" s="9">
        <f>LOOKUP($AO384,Data!$A$6:$A$1806,Data!$D$6:$D$1806)</f>
        <v>335</v>
      </c>
      <c r="AS384" s="9">
        <f>IF($AS$1="+",LOOKUP($AO384,Data!$A$6:$A$1806,Data!$E$6:$E$1806)*-1,LOOKUP($AO384,Data!$A$6:$A$1806,Data!$E$6:$E$1806))</f>
        <v>-225.01808166503906</v>
      </c>
      <c r="AT384" s="9">
        <f>LOOKUP($AO384,Data!$A$6:$A$1806,Data!$F$6:$F$1806)</f>
        <v>16</v>
      </c>
      <c r="AU384" s="9">
        <f>LOOKUP($AO384,Data!$A$6:$A$1806,Data!$G$6:$G$1806)</f>
        <v>255</v>
      </c>
      <c r="AV384" s="9">
        <f>LOOKUP($AO384,Data!$A$6:$A$1806,Data!$H$6:$H$1806)</f>
        <v>10</v>
      </c>
      <c r="AW384" s="9">
        <f>LOOKUP($AO384,Data!$A$6:$A$1806,Data!$I$6:$I$1806)</f>
        <v>0</v>
      </c>
      <c r="AX384" s="9">
        <f>LOOKUP($AO384,Data!$A$6:$A$1806,Data!$J$6:$J$1806)</f>
        <v>-103</v>
      </c>
      <c r="AY384" s="9">
        <f>LOOKUP($AO384,Data!$A$6:$A$1806,Data!$K$6:$K$1806)</f>
        <v>7642</v>
      </c>
      <c r="AZ384" s="16">
        <f t="shared" si="215"/>
        <v>27.2003173828125</v>
      </c>
      <c r="BB384" s="5"/>
      <c r="BO384" s="77"/>
      <c r="BP384" s="5"/>
      <c r="BQ384" s="77"/>
      <c r="BR384" s="77"/>
      <c r="BS384" s="77"/>
      <c r="BT384" s="77"/>
      <c r="BU384" s="77"/>
      <c r="BV384" s="77"/>
      <c r="BW384" s="77"/>
      <c r="BX384" s="77"/>
      <c r="CA384" s="77"/>
    </row>
    <row r="385" spans="2:79">
      <c r="B385" s="5">
        <f t="shared" si="216"/>
        <v>40098.109409721648</v>
      </c>
      <c r="C385">
        <f>LOOKUP(B385,Data!$A$6:$A$1806,Data!B$6:B$1806)</f>
        <v>59.965999603271484</v>
      </c>
      <c r="D385" s="8">
        <f>LOOKUP(B385,Data!$A$6:$A$1806,Data!C$6:C$1806)</f>
        <v>3760.157470703125</v>
      </c>
      <c r="H385" s="16">
        <f t="shared" si="214"/>
        <v>27.2003173828125</v>
      </c>
      <c r="I385" s="8">
        <f t="shared" si="212"/>
        <v>26.623773917916633</v>
      </c>
      <c r="J385" s="8"/>
      <c r="K385" s="8"/>
      <c r="L385" s="8">
        <f t="shared" si="206"/>
        <v>0</v>
      </c>
      <c r="M385" s="8">
        <f t="shared" si="207"/>
        <v>3801.365510649769</v>
      </c>
      <c r="N385" s="8">
        <f>AVERAGE(D$79:D385)</f>
        <v>3773.365558835505</v>
      </c>
      <c r="O385" s="8">
        <f>AVERAGE(M$79:M385)</f>
        <v>3778.5783890354992</v>
      </c>
      <c r="P385" s="8">
        <f t="shared" si="211"/>
        <v>3779.3438814103097</v>
      </c>
      <c r="Q385" s="8">
        <f>AVERAGE(P$79:P385)</f>
        <v>3751.1546889863821</v>
      </c>
      <c r="R385">
        <f t="shared" si="209"/>
        <v>633</v>
      </c>
      <c r="S385" s="9"/>
      <c r="T385" s="8"/>
      <c r="U385" s="9"/>
      <c r="Y385">
        <v>0</v>
      </c>
      <c r="Z385">
        <f t="shared" si="213"/>
        <v>633</v>
      </c>
      <c r="AA385">
        <f t="shared" si="208"/>
        <v>-835.63969281128038</v>
      </c>
      <c r="AO385" s="5">
        <f t="shared" si="210"/>
        <v>40098.109409721648</v>
      </c>
      <c r="AP385" s="51">
        <f>LOOKUP($AO385,Data!$A$6:$A$1806,Data!$B$6:$B$1806)</f>
        <v>59.965999603271484</v>
      </c>
      <c r="AQ385" s="9">
        <f>LOOKUP($AO385,Data!$A$6:$A$1806,Data!$C$6:$C$1806)</f>
        <v>3760.157470703125</v>
      </c>
      <c r="AR385" s="9">
        <f>LOOKUP($AO385,Data!$A$6:$A$1806,Data!$D$6:$D$1806)</f>
        <v>335</v>
      </c>
      <c r="AS385" s="9">
        <f>IF($AS$1="+",LOOKUP($AO385,Data!$A$6:$A$1806,Data!$E$6:$E$1806)*-1,LOOKUP($AO385,Data!$A$6:$A$1806,Data!$E$6:$E$1806))</f>
        <v>-225.01808166503906</v>
      </c>
      <c r="AT385" s="9">
        <f>LOOKUP($AO385,Data!$A$6:$A$1806,Data!$F$6:$F$1806)</f>
        <v>16</v>
      </c>
      <c r="AU385" s="9">
        <f>LOOKUP($AO385,Data!$A$6:$A$1806,Data!$G$6:$G$1806)</f>
        <v>255</v>
      </c>
      <c r="AV385" s="9">
        <f>LOOKUP($AO385,Data!$A$6:$A$1806,Data!$H$6:$H$1806)</f>
        <v>10</v>
      </c>
      <c r="AW385" s="9">
        <f>LOOKUP($AO385,Data!$A$6:$A$1806,Data!$I$6:$I$1806)</f>
        <v>0</v>
      </c>
      <c r="AX385" s="9">
        <f>LOOKUP($AO385,Data!$A$6:$A$1806,Data!$J$6:$J$1806)</f>
        <v>-103</v>
      </c>
      <c r="AY385" s="9">
        <f>LOOKUP($AO385,Data!$A$6:$A$1806,Data!$K$6:$K$1806)</f>
        <v>7642</v>
      </c>
      <c r="AZ385" s="16">
        <f t="shared" si="215"/>
        <v>27.2003173828125</v>
      </c>
      <c r="BB385" s="5"/>
      <c r="BO385" s="77"/>
      <c r="BP385" s="5"/>
      <c r="BQ385" s="77"/>
      <c r="BR385" s="77"/>
      <c r="BS385" s="77"/>
      <c r="BT385" s="77"/>
      <c r="BU385" s="77"/>
      <c r="BV385" s="77"/>
      <c r="BW385" s="77"/>
      <c r="BX385" s="77"/>
      <c r="CA385" s="77"/>
    </row>
    <row r="386" spans="2:79">
      <c r="B386" s="5">
        <f t="shared" si="216"/>
        <v>40098.109432869795</v>
      </c>
      <c r="C386">
        <f>LOOKUP(B386,Data!$A$6:$A$1806,Data!B$6:B$1806)</f>
        <v>59.979000091552734</v>
      </c>
      <c r="D386" s="8">
        <f>LOOKUP(B386,Data!$A$6:$A$1806,Data!C$6:C$1806)</f>
        <v>3759.494873046875</v>
      </c>
      <c r="H386" s="16">
        <f t="shared" si="214"/>
        <v>16.7999267578125</v>
      </c>
      <c r="I386" s="8">
        <f t="shared" si="212"/>
        <v>23.185427411880188</v>
      </c>
      <c r="J386" s="8"/>
      <c r="K386" s="8"/>
      <c r="L386" s="8">
        <f t="shared" si="206"/>
        <v>0</v>
      </c>
      <c r="M386" s="8">
        <f t="shared" si="207"/>
        <v>3797.9271641437326</v>
      </c>
      <c r="N386" s="8">
        <f>AVERAGE(D$79:D386)</f>
        <v>3773.3205241413862</v>
      </c>
      <c r="O386" s="8">
        <f>AVERAGE(M$79:M386)</f>
        <v>3778.6412097339021</v>
      </c>
      <c r="P386" s="8">
        <f t="shared" si="211"/>
        <v>3779.3438814103097</v>
      </c>
      <c r="Q386" s="8">
        <f>AVERAGE(P$79:P386)</f>
        <v>3751.2465104600756</v>
      </c>
      <c r="R386">
        <f t="shared" si="209"/>
        <v>633</v>
      </c>
      <c r="S386" s="9"/>
      <c r="T386" s="8"/>
      <c r="U386" s="9"/>
      <c r="Y386">
        <v>0</v>
      </c>
      <c r="Z386">
        <f t="shared" si="213"/>
        <v>633</v>
      </c>
      <c r="AA386">
        <f t="shared" si="208"/>
        <v>-1008.7671479376273</v>
      </c>
      <c r="AO386" s="5">
        <f t="shared" si="210"/>
        <v>40098.109432869795</v>
      </c>
      <c r="AP386" s="51">
        <f>LOOKUP($AO386,Data!$A$6:$A$1806,Data!$B$6:$B$1806)</f>
        <v>59.979000091552734</v>
      </c>
      <c r="AQ386" s="9">
        <f>LOOKUP($AO386,Data!$A$6:$A$1806,Data!$C$6:$C$1806)</f>
        <v>3759.494873046875</v>
      </c>
      <c r="AR386" s="9">
        <f>LOOKUP($AO386,Data!$A$6:$A$1806,Data!$D$6:$D$1806)</f>
        <v>335</v>
      </c>
      <c r="AS386" s="9">
        <f>IF($AS$1="+",LOOKUP($AO386,Data!$A$6:$A$1806,Data!$E$6:$E$1806)*-1,LOOKUP($AO386,Data!$A$6:$A$1806,Data!$E$6:$E$1806))</f>
        <v>-225.01808166503906</v>
      </c>
      <c r="AT386" s="9">
        <f>LOOKUP($AO386,Data!$A$6:$A$1806,Data!$F$6:$F$1806)</f>
        <v>16</v>
      </c>
      <c r="AU386" s="9">
        <f>LOOKUP($AO386,Data!$A$6:$A$1806,Data!$G$6:$G$1806)</f>
        <v>255.5</v>
      </c>
      <c r="AV386" s="9">
        <f>LOOKUP($AO386,Data!$A$6:$A$1806,Data!$H$6:$H$1806)</f>
        <v>10</v>
      </c>
      <c r="AW386" s="9">
        <f>LOOKUP($AO386,Data!$A$6:$A$1806,Data!$I$6:$I$1806)</f>
        <v>0</v>
      </c>
      <c r="AX386" s="9">
        <f>LOOKUP($AO386,Data!$A$6:$A$1806,Data!$J$6:$J$1806)</f>
        <v>-103</v>
      </c>
      <c r="AY386" s="9">
        <f>LOOKUP($AO386,Data!$A$6:$A$1806,Data!$K$6:$K$1806)</f>
        <v>7644</v>
      </c>
      <c r="AZ386" s="16">
        <f t="shared" si="215"/>
        <v>16.7999267578125</v>
      </c>
      <c r="BB386" s="5"/>
      <c r="BO386" s="77"/>
      <c r="BP386" s="5"/>
      <c r="BQ386" s="77"/>
      <c r="BR386" s="77"/>
      <c r="BS386" s="77"/>
      <c r="BT386" s="77"/>
      <c r="BU386" s="77"/>
      <c r="BV386" s="77"/>
      <c r="BW386" s="77"/>
      <c r="BX386" s="77"/>
      <c r="CA386" s="77"/>
    </row>
    <row r="387" spans="2:79">
      <c r="B387" s="5">
        <f t="shared" si="216"/>
        <v>40098.109456017941</v>
      </c>
      <c r="C387">
        <f>LOOKUP(B387,Data!$A$6:$A$1806,Data!B$6:B$1806)</f>
        <v>59.983001708984375</v>
      </c>
      <c r="D387" s="8">
        <f>LOOKUP(B387,Data!$A$6:$A$1806,Data!C$6:C$1806)</f>
        <v>3757.77294921875</v>
      </c>
      <c r="H387" s="16">
        <f t="shared" si="214"/>
        <v>13.5986328125</v>
      </c>
      <c r="I387" s="8">
        <f t="shared" si="212"/>
        <v>19.830049302097123</v>
      </c>
      <c r="J387" s="8"/>
      <c r="K387" s="8"/>
      <c r="L387" s="8">
        <f t="shared" si="206"/>
        <v>0</v>
      </c>
      <c r="M387" s="8">
        <f t="shared" si="207"/>
        <v>3794.5717860339496</v>
      </c>
      <c r="N387" s="8">
        <f>AVERAGE(D$79:D387)</f>
        <v>3773.2702083649374</v>
      </c>
      <c r="O387" s="8">
        <f>AVERAGE(M$79:M387)</f>
        <v>3778.6927649970089</v>
      </c>
      <c r="P387" s="8">
        <f t="shared" si="211"/>
        <v>3779.3438814103097</v>
      </c>
      <c r="Q387" s="8">
        <f>AVERAGE(P$79:P387)</f>
        <v>3751.3377356904334</v>
      </c>
      <c r="R387">
        <f t="shared" si="209"/>
        <v>633</v>
      </c>
      <c r="S387" s="9"/>
      <c r="T387" s="8"/>
      <c r="U387" s="9"/>
      <c r="Y387">
        <v>0</v>
      </c>
      <c r="Z387">
        <f t="shared" si="213"/>
        <v>633</v>
      </c>
      <c r="AA387">
        <f t="shared" si="208"/>
        <v>-1077.4789909418525</v>
      </c>
      <c r="AO387" s="5">
        <f t="shared" si="210"/>
        <v>40098.109456017941</v>
      </c>
      <c r="AP387" s="51">
        <f>LOOKUP($AO387,Data!$A$6:$A$1806,Data!$B$6:$B$1806)</f>
        <v>59.983001708984375</v>
      </c>
      <c r="AQ387" s="9">
        <f>LOOKUP($AO387,Data!$A$6:$A$1806,Data!$C$6:$C$1806)</f>
        <v>3757.77294921875</v>
      </c>
      <c r="AR387" s="9">
        <f>LOOKUP($AO387,Data!$A$6:$A$1806,Data!$D$6:$D$1806)</f>
        <v>335</v>
      </c>
      <c r="AS387" s="9">
        <f>IF($AS$1="+",LOOKUP($AO387,Data!$A$6:$A$1806,Data!$E$6:$E$1806)*-1,LOOKUP($AO387,Data!$A$6:$A$1806,Data!$E$6:$E$1806))</f>
        <v>-225.01808166503906</v>
      </c>
      <c r="AT387" s="9">
        <f>LOOKUP($AO387,Data!$A$6:$A$1806,Data!$F$6:$F$1806)</f>
        <v>16</v>
      </c>
      <c r="AU387" s="9">
        <f>LOOKUP($AO387,Data!$A$6:$A$1806,Data!$G$6:$G$1806)</f>
        <v>256</v>
      </c>
      <c r="AV387" s="9">
        <f>LOOKUP($AO387,Data!$A$6:$A$1806,Data!$H$6:$H$1806)</f>
        <v>10</v>
      </c>
      <c r="AW387" s="9">
        <f>LOOKUP($AO387,Data!$A$6:$A$1806,Data!$I$6:$I$1806)</f>
        <v>0</v>
      </c>
      <c r="AX387" s="9">
        <f>LOOKUP($AO387,Data!$A$6:$A$1806,Data!$J$6:$J$1806)</f>
        <v>-103</v>
      </c>
      <c r="AY387" s="9">
        <f>LOOKUP($AO387,Data!$A$6:$A$1806,Data!$K$6:$K$1806)</f>
        <v>7645</v>
      </c>
      <c r="AZ387" s="16">
        <f t="shared" si="215"/>
        <v>13.5986328125</v>
      </c>
      <c r="BB387" s="5"/>
      <c r="BO387" s="77"/>
      <c r="BP387" s="5"/>
      <c r="BQ387" s="77"/>
      <c r="BR387" s="77"/>
      <c r="BS387" s="77"/>
      <c r="BT387" s="77"/>
      <c r="BU387" s="77"/>
      <c r="BV387" s="77"/>
      <c r="BW387" s="77"/>
      <c r="BX387" s="77"/>
      <c r="CA387" s="77"/>
    </row>
    <row r="388" spans="2:79">
      <c r="B388" s="5">
        <f t="shared" si="216"/>
        <v>40098.109479166087</v>
      </c>
      <c r="C388">
        <f>LOOKUP(B388,Data!$A$6:$A$1806,Data!B$6:B$1806)</f>
        <v>59.983001708984375</v>
      </c>
      <c r="D388" s="8">
        <f>LOOKUP(B388,Data!$A$6:$A$1806,Data!C$6:C$1806)</f>
        <v>3757.77294921875</v>
      </c>
      <c r="H388" s="16">
        <f t="shared" si="214"/>
        <v>13.5986328125</v>
      </c>
      <c r="I388" s="8">
        <f t="shared" si="212"/>
        <v>17.649053530738129</v>
      </c>
      <c r="J388" s="8"/>
      <c r="K388" s="8"/>
      <c r="L388" s="8">
        <f t="shared" si="206"/>
        <v>0</v>
      </c>
      <c r="M388" s="8">
        <f t="shared" si="207"/>
        <v>3792.3907902625906</v>
      </c>
      <c r="N388" s="8">
        <f>AVERAGE(D$79:D388)</f>
        <v>3773.2202172064012</v>
      </c>
      <c r="O388" s="8">
        <f>AVERAGE(M$79:M388)</f>
        <v>3778.7369521752848</v>
      </c>
      <c r="P388" s="8">
        <f t="shared" si="211"/>
        <v>3779.3438814103097</v>
      </c>
      <c r="Q388" s="8">
        <f>AVERAGE(P$79:P388)</f>
        <v>3751.4283704662262</v>
      </c>
      <c r="R388">
        <f t="shared" si="209"/>
        <v>633</v>
      </c>
      <c r="S388" s="9"/>
      <c r="T388" s="8"/>
      <c r="U388" s="9"/>
      <c r="Y388">
        <v>0</v>
      </c>
      <c r="Z388">
        <f t="shared" si="213"/>
        <v>633</v>
      </c>
      <c r="AA388">
        <f t="shared" si="208"/>
        <v>-1077.4789909418525</v>
      </c>
      <c r="AO388" s="5">
        <f t="shared" si="210"/>
        <v>40098.109479166087</v>
      </c>
      <c r="AP388" s="51">
        <f>LOOKUP($AO388,Data!$A$6:$A$1806,Data!$B$6:$B$1806)</f>
        <v>59.983001708984375</v>
      </c>
      <c r="AQ388" s="9">
        <f>LOOKUP($AO388,Data!$A$6:$A$1806,Data!$C$6:$C$1806)</f>
        <v>3757.77294921875</v>
      </c>
      <c r="AR388" s="9">
        <f>LOOKUP($AO388,Data!$A$6:$A$1806,Data!$D$6:$D$1806)</f>
        <v>335</v>
      </c>
      <c r="AS388" s="9">
        <f>IF($AS$1="+",LOOKUP($AO388,Data!$A$6:$A$1806,Data!$E$6:$E$1806)*-1,LOOKUP($AO388,Data!$A$6:$A$1806,Data!$E$6:$E$1806))</f>
        <v>-225.01808166503906</v>
      </c>
      <c r="AT388" s="9">
        <f>LOOKUP($AO388,Data!$A$6:$A$1806,Data!$F$6:$F$1806)</f>
        <v>16</v>
      </c>
      <c r="AU388" s="9">
        <f>LOOKUP($AO388,Data!$A$6:$A$1806,Data!$G$6:$G$1806)</f>
        <v>256</v>
      </c>
      <c r="AV388" s="9">
        <f>LOOKUP($AO388,Data!$A$6:$A$1806,Data!$H$6:$H$1806)</f>
        <v>10</v>
      </c>
      <c r="AW388" s="9">
        <f>LOOKUP($AO388,Data!$A$6:$A$1806,Data!$I$6:$I$1806)</f>
        <v>0</v>
      </c>
      <c r="AX388" s="9">
        <f>LOOKUP($AO388,Data!$A$6:$A$1806,Data!$J$6:$J$1806)</f>
        <v>-103</v>
      </c>
      <c r="AY388" s="9">
        <f>LOOKUP($AO388,Data!$A$6:$A$1806,Data!$K$6:$K$1806)</f>
        <v>7645</v>
      </c>
      <c r="AZ388" s="16">
        <f t="shared" si="215"/>
        <v>13.5986328125</v>
      </c>
      <c r="BB388" s="5"/>
      <c r="BO388" s="77"/>
      <c r="BP388" s="5"/>
      <c r="BQ388" s="77"/>
      <c r="BR388" s="77"/>
      <c r="BS388" s="77"/>
      <c r="BT388" s="77"/>
      <c r="BU388" s="77"/>
      <c r="BV388" s="77"/>
      <c r="BW388" s="77"/>
      <c r="BX388" s="77"/>
      <c r="CA388" s="77"/>
    </row>
    <row r="389" spans="2:79">
      <c r="B389" s="5">
        <f t="shared" si="216"/>
        <v>40098.109502314233</v>
      </c>
      <c r="C389">
        <f>LOOKUP(B389,Data!$A$6:$A$1806,Data!B$6:B$1806)</f>
        <v>59.9739990234375</v>
      </c>
      <c r="D389" s="8">
        <f>LOOKUP(B389,Data!$A$6:$A$1806,Data!C$6:C$1806)</f>
        <v>3753.08740234375</v>
      </c>
      <c r="H389" s="16">
        <f t="shared" si="214"/>
        <v>20.80078125</v>
      </c>
      <c r="I389" s="8">
        <f t="shared" si="212"/>
        <v>18.752158232479783</v>
      </c>
      <c r="J389" s="8"/>
      <c r="K389" s="8"/>
      <c r="L389" s="8">
        <f t="shared" si="206"/>
        <v>0</v>
      </c>
      <c r="M389" s="8">
        <f t="shared" si="207"/>
        <v>3793.4938949643324</v>
      </c>
      <c r="N389" s="8">
        <f>AVERAGE(D$79:D389)</f>
        <v>3773.1554814672932</v>
      </c>
      <c r="O389" s="8">
        <f>AVERAGE(M$79:M389)</f>
        <v>3778.7844021520982</v>
      </c>
      <c r="P389" s="8">
        <f t="shared" si="211"/>
        <v>3779.3438814103097</v>
      </c>
      <c r="Q389" s="8">
        <f>AVERAGE(P$79:P389)</f>
        <v>3751.5184205015294</v>
      </c>
      <c r="R389">
        <f t="shared" si="209"/>
        <v>633</v>
      </c>
      <c r="S389" s="9"/>
      <c r="T389" s="8"/>
      <c r="U389" s="9"/>
      <c r="Y389">
        <v>0</v>
      </c>
      <c r="Z389">
        <f t="shared" si="213"/>
        <v>633</v>
      </c>
      <c r="AA389">
        <f t="shared" si="208"/>
        <v>-934.3045071929281</v>
      </c>
      <c r="AO389" s="5">
        <f t="shared" si="210"/>
        <v>40098.109502314233</v>
      </c>
      <c r="AP389" s="51">
        <f>LOOKUP($AO389,Data!$A$6:$A$1806,Data!$B$6:$B$1806)</f>
        <v>59.9739990234375</v>
      </c>
      <c r="AQ389" s="9">
        <f>LOOKUP($AO389,Data!$A$6:$A$1806,Data!$C$6:$C$1806)</f>
        <v>3753.08740234375</v>
      </c>
      <c r="AR389" s="9">
        <f>LOOKUP($AO389,Data!$A$6:$A$1806,Data!$D$6:$D$1806)</f>
        <v>335</v>
      </c>
      <c r="AS389" s="9">
        <f>IF($AS$1="+",LOOKUP($AO389,Data!$A$6:$A$1806,Data!$E$6:$E$1806)*-1,LOOKUP($AO389,Data!$A$6:$A$1806,Data!$E$6:$E$1806))</f>
        <v>-228.36515808105469</v>
      </c>
      <c r="AT389" s="9">
        <f>LOOKUP($AO389,Data!$A$6:$A$1806,Data!$F$6:$F$1806)</f>
        <v>16</v>
      </c>
      <c r="AU389" s="9">
        <f>LOOKUP($AO389,Data!$A$6:$A$1806,Data!$G$6:$G$1806)</f>
        <v>256.5</v>
      </c>
      <c r="AV389" s="9">
        <f>LOOKUP($AO389,Data!$A$6:$A$1806,Data!$H$6:$H$1806)</f>
        <v>10</v>
      </c>
      <c r="AW389" s="9">
        <f>LOOKUP($AO389,Data!$A$6:$A$1806,Data!$I$6:$I$1806)</f>
        <v>0</v>
      </c>
      <c r="AX389" s="9">
        <f>LOOKUP($AO389,Data!$A$6:$A$1806,Data!$J$6:$J$1806)</f>
        <v>-103</v>
      </c>
      <c r="AY389" s="9">
        <f>LOOKUP($AO389,Data!$A$6:$A$1806,Data!$K$6:$K$1806)</f>
        <v>7647</v>
      </c>
      <c r="AZ389" s="16">
        <f t="shared" si="215"/>
        <v>20.80078125</v>
      </c>
      <c r="BB389" s="5"/>
      <c r="BO389" s="77"/>
      <c r="BP389" s="5"/>
      <c r="BQ389" s="77"/>
      <c r="BR389" s="77"/>
      <c r="BS389" s="77"/>
      <c r="BT389" s="77"/>
      <c r="BU389" s="77"/>
      <c r="BV389" s="77"/>
      <c r="BW389" s="77"/>
      <c r="BX389" s="77"/>
      <c r="CA389" s="77"/>
    </row>
    <row r="390" spans="2:79">
      <c r="B390" s="5">
        <f t="shared" si="216"/>
        <v>40098.10952546238</v>
      </c>
      <c r="C390">
        <f>LOOKUP(B390,Data!$A$6:$A$1806,Data!B$6:B$1806)</f>
        <v>59.965000152587891</v>
      </c>
      <c r="D390" s="8">
        <f>LOOKUP(B390,Data!$A$6:$A$1806,Data!C$6:C$1806)</f>
        <v>3751.63671875</v>
      </c>
      <c r="H390" s="16">
        <f t="shared" si="214"/>
        <v>27.9998779296875</v>
      </c>
      <c r="I390" s="8">
        <f t="shared" si="212"/>
        <v>21.988860126502484</v>
      </c>
      <c r="J390" s="8"/>
      <c r="K390" s="8"/>
      <c r="L390" s="8">
        <f t="shared" si="206"/>
        <v>0</v>
      </c>
      <c r="M390" s="8">
        <f t="shared" si="207"/>
        <v>3796.7305968583551</v>
      </c>
      <c r="N390" s="8">
        <f>AVERAGE(D$79:D390)</f>
        <v>3773.0865110739683</v>
      </c>
      <c r="O390" s="8">
        <f>AVERAGE(M$79:M390)</f>
        <v>3778.8419220069259</v>
      </c>
      <c r="P390" s="8">
        <f t="shared" si="211"/>
        <v>3779.3438814103097</v>
      </c>
      <c r="Q390" s="8">
        <f>AVERAGE(P$79:P390)</f>
        <v>3751.6078914369277</v>
      </c>
      <c r="R390">
        <f t="shared" si="209"/>
        <v>633</v>
      </c>
      <c r="S390" s="9"/>
      <c r="T390" s="8"/>
      <c r="U390" s="9"/>
      <c r="Y390">
        <v>0</v>
      </c>
      <c r="Z390">
        <f t="shared" si="213"/>
        <v>633</v>
      </c>
      <c r="AA390">
        <f t="shared" si="208"/>
        <v>-824.75783195407439</v>
      </c>
      <c r="AO390" s="5">
        <f t="shared" si="210"/>
        <v>40098.10952546238</v>
      </c>
      <c r="AP390" s="51">
        <f>LOOKUP($AO390,Data!$A$6:$A$1806,Data!$B$6:$B$1806)</f>
        <v>59.965000152587891</v>
      </c>
      <c r="AQ390" s="9">
        <f>LOOKUP($AO390,Data!$A$6:$A$1806,Data!$C$6:$C$1806)</f>
        <v>3751.63671875</v>
      </c>
      <c r="AR390" s="9">
        <f>LOOKUP($AO390,Data!$A$6:$A$1806,Data!$D$6:$D$1806)</f>
        <v>335</v>
      </c>
      <c r="AS390" s="9">
        <f>IF($AS$1="+",LOOKUP($AO390,Data!$A$6:$A$1806,Data!$E$6:$E$1806)*-1,LOOKUP($AO390,Data!$A$6:$A$1806,Data!$E$6:$E$1806))</f>
        <v>-228.36515808105469</v>
      </c>
      <c r="AT390" s="9">
        <f>LOOKUP($AO390,Data!$A$6:$A$1806,Data!$F$6:$F$1806)</f>
        <v>16</v>
      </c>
      <c r="AU390" s="9">
        <f>LOOKUP($AO390,Data!$A$6:$A$1806,Data!$G$6:$G$1806)</f>
        <v>257</v>
      </c>
      <c r="AV390" s="9">
        <f>LOOKUP($AO390,Data!$A$6:$A$1806,Data!$H$6:$H$1806)</f>
        <v>10</v>
      </c>
      <c r="AW390" s="9">
        <f>LOOKUP($AO390,Data!$A$6:$A$1806,Data!$I$6:$I$1806)</f>
        <v>0</v>
      </c>
      <c r="AX390" s="9">
        <f>LOOKUP($AO390,Data!$A$6:$A$1806,Data!$J$6:$J$1806)</f>
        <v>-103</v>
      </c>
      <c r="AY390" s="9">
        <f>LOOKUP($AO390,Data!$A$6:$A$1806,Data!$K$6:$K$1806)</f>
        <v>7648</v>
      </c>
      <c r="AZ390" s="16">
        <f t="shared" si="215"/>
        <v>27.9998779296875</v>
      </c>
      <c r="BB390" s="5"/>
      <c r="BO390" s="77"/>
      <c r="BP390" s="5"/>
      <c r="BQ390" s="77"/>
      <c r="BR390" s="77"/>
      <c r="BS390" s="77"/>
      <c r="BT390" s="77"/>
      <c r="BU390" s="77"/>
      <c r="BV390" s="77"/>
      <c r="BW390" s="77"/>
      <c r="BX390" s="77"/>
      <c r="CA390" s="77"/>
    </row>
    <row r="391" spans="2:79">
      <c r="B391" s="5">
        <f t="shared" si="216"/>
        <v>40098.109548610526</v>
      </c>
      <c r="C391">
        <f>LOOKUP(B391,Data!$A$6:$A$1806,Data!B$6:B$1806)</f>
        <v>59.965000152587891</v>
      </c>
      <c r="D391" s="8">
        <f>LOOKUP(B391,Data!$A$6:$A$1806,Data!C$6:C$1806)</f>
        <v>3751.63671875</v>
      </c>
      <c r="H391" s="16">
        <f t="shared" si="214"/>
        <v>27.9998779296875</v>
      </c>
      <c r="I391" s="8">
        <f t="shared" si="212"/>
        <v>24.092716357617242</v>
      </c>
      <c r="J391" s="8"/>
      <c r="K391" s="8"/>
      <c r="L391" s="8">
        <f t="shared" si="206"/>
        <v>0</v>
      </c>
      <c r="M391" s="8">
        <f t="shared" si="207"/>
        <v>3798.8344530894697</v>
      </c>
      <c r="N391" s="8">
        <f>AVERAGE(D$79:D391)</f>
        <v>3773.0179813860323</v>
      </c>
      <c r="O391" s="8">
        <f>AVERAGE(M$79:M391)</f>
        <v>3778.9057959081479</v>
      </c>
      <c r="P391" s="8">
        <f t="shared" si="211"/>
        <v>3779.3438814103097</v>
      </c>
      <c r="Q391" s="8">
        <f>AVERAGE(P$79:P391)</f>
        <v>3751.6967888406884</v>
      </c>
      <c r="R391">
        <f t="shared" si="209"/>
        <v>633</v>
      </c>
      <c r="S391" s="9"/>
      <c r="T391" s="8"/>
      <c r="U391" s="9"/>
      <c r="Y391">
        <v>0</v>
      </c>
      <c r="Z391">
        <f t="shared" si="213"/>
        <v>633</v>
      </c>
      <c r="AA391">
        <f t="shared" si="208"/>
        <v>-824.75783195407439</v>
      </c>
      <c r="AO391" s="5">
        <f t="shared" si="210"/>
        <v>40098.109548610526</v>
      </c>
      <c r="AP391" s="51">
        <f>LOOKUP($AO391,Data!$A$6:$A$1806,Data!$B$6:$B$1806)</f>
        <v>59.965000152587891</v>
      </c>
      <c r="AQ391" s="9">
        <f>LOOKUP($AO391,Data!$A$6:$A$1806,Data!$C$6:$C$1806)</f>
        <v>3751.63671875</v>
      </c>
      <c r="AR391" s="9">
        <f>LOOKUP($AO391,Data!$A$6:$A$1806,Data!$D$6:$D$1806)</f>
        <v>335</v>
      </c>
      <c r="AS391" s="9">
        <f>IF($AS$1="+",LOOKUP($AO391,Data!$A$6:$A$1806,Data!$E$6:$E$1806)*-1,LOOKUP($AO391,Data!$A$6:$A$1806,Data!$E$6:$E$1806))</f>
        <v>-228.36515808105469</v>
      </c>
      <c r="AT391" s="9">
        <f>LOOKUP($AO391,Data!$A$6:$A$1806,Data!$F$6:$F$1806)</f>
        <v>16</v>
      </c>
      <c r="AU391" s="9">
        <f>LOOKUP($AO391,Data!$A$6:$A$1806,Data!$G$6:$G$1806)</f>
        <v>257</v>
      </c>
      <c r="AV391" s="9">
        <f>LOOKUP($AO391,Data!$A$6:$A$1806,Data!$H$6:$H$1806)</f>
        <v>10</v>
      </c>
      <c r="AW391" s="9">
        <f>LOOKUP($AO391,Data!$A$6:$A$1806,Data!$I$6:$I$1806)</f>
        <v>0</v>
      </c>
      <c r="AX391" s="9">
        <f>LOOKUP($AO391,Data!$A$6:$A$1806,Data!$J$6:$J$1806)</f>
        <v>-103</v>
      </c>
      <c r="AY391" s="9">
        <f>LOOKUP($AO391,Data!$A$6:$A$1806,Data!$K$6:$K$1806)</f>
        <v>7648</v>
      </c>
      <c r="AZ391" s="16">
        <f t="shared" si="215"/>
        <v>27.9998779296875</v>
      </c>
      <c r="BB391" s="5"/>
      <c r="BO391" s="77"/>
      <c r="BP391" s="5"/>
      <c r="BQ391" s="77"/>
      <c r="BR391" s="77"/>
      <c r="BS391" s="77"/>
      <c r="BT391" s="77"/>
      <c r="BU391" s="77"/>
      <c r="BV391" s="77"/>
      <c r="BW391" s="77"/>
      <c r="BX391" s="77"/>
      <c r="CA391" s="77"/>
    </row>
    <row r="392" spans="2:79">
      <c r="B392" s="5">
        <f t="shared" si="216"/>
        <v>40098.109571758672</v>
      </c>
      <c r="C392">
        <f>LOOKUP(B392,Data!$A$6:$A$1806,Data!B$6:B$1806)</f>
        <v>59.962001800537109</v>
      </c>
      <c r="D392" s="8">
        <f>LOOKUP(B392,Data!$A$6:$A$1806,Data!C$6:C$1806)</f>
        <v>3758.224609375</v>
      </c>
      <c r="H392" s="16">
        <f t="shared" si="214"/>
        <v>30.3985595703125</v>
      </c>
      <c r="I392" s="8">
        <f t="shared" si="212"/>
        <v>26.299761482060582</v>
      </c>
      <c r="J392" s="8"/>
      <c r="K392" s="8"/>
      <c r="L392" s="8">
        <f t="shared" si="206"/>
        <v>0</v>
      </c>
      <c r="M392" s="8">
        <f t="shared" si="207"/>
        <v>3801.0414982139132</v>
      </c>
      <c r="N392" s="8">
        <f>AVERAGE(D$79:D392)</f>
        <v>3772.9708687363159</v>
      </c>
      <c r="O392" s="8">
        <f>AVERAGE(M$79:M392)</f>
        <v>3778.9762917753637</v>
      </c>
      <c r="P392" s="8">
        <f t="shared" si="211"/>
        <v>3779.3438814103097</v>
      </c>
      <c r="Q392" s="8">
        <f>AVERAGE(P$79:P392)</f>
        <v>3751.7851182099203</v>
      </c>
      <c r="R392">
        <f t="shared" si="209"/>
        <v>633</v>
      </c>
      <c r="S392" s="9"/>
      <c r="T392" s="8"/>
      <c r="U392" s="9"/>
      <c r="Y392">
        <v>0</v>
      </c>
      <c r="Z392">
        <f t="shared" si="213"/>
        <v>633</v>
      </c>
      <c r="AA392">
        <f t="shared" si="208"/>
        <v>-793.74878381287226</v>
      </c>
      <c r="AO392" s="5">
        <f t="shared" si="210"/>
        <v>40098.109571758672</v>
      </c>
      <c r="AP392" s="51">
        <f>LOOKUP($AO392,Data!$A$6:$A$1806,Data!$B$6:$B$1806)</f>
        <v>59.962001800537109</v>
      </c>
      <c r="AQ392" s="9">
        <f>LOOKUP($AO392,Data!$A$6:$A$1806,Data!$C$6:$C$1806)</f>
        <v>3758.224609375</v>
      </c>
      <c r="AR392" s="9">
        <f>LOOKUP($AO392,Data!$A$6:$A$1806,Data!$D$6:$D$1806)</f>
        <v>335</v>
      </c>
      <c r="AS392" s="9">
        <f>IF($AS$1="+",LOOKUP($AO392,Data!$A$6:$A$1806,Data!$E$6:$E$1806)*-1,LOOKUP($AO392,Data!$A$6:$A$1806,Data!$E$6:$E$1806))</f>
        <v>-228.36515808105469</v>
      </c>
      <c r="AT392" s="9">
        <f>LOOKUP($AO392,Data!$A$6:$A$1806,Data!$F$6:$F$1806)</f>
        <v>16</v>
      </c>
      <c r="AU392" s="9">
        <f>LOOKUP($AO392,Data!$A$6:$A$1806,Data!$G$6:$G$1806)</f>
        <v>257.5</v>
      </c>
      <c r="AV392" s="9">
        <f>LOOKUP($AO392,Data!$A$6:$A$1806,Data!$H$6:$H$1806)</f>
        <v>10</v>
      </c>
      <c r="AW392" s="9">
        <f>LOOKUP($AO392,Data!$A$6:$A$1806,Data!$I$6:$I$1806)</f>
        <v>0</v>
      </c>
      <c r="AX392" s="9">
        <f>LOOKUP($AO392,Data!$A$6:$A$1806,Data!$J$6:$J$1806)</f>
        <v>-103</v>
      </c>
      <c r="AY392" s="9">
        <f>LOOKUP($AO392,Data!$A$6:$A$1806,Data!$K$6:$K$1806)</f>
        <v>7649</v>
      </c>
      <c r="AZ392" s="16">
        <f t="shared" si="215"/>
        <v>30.3985595703125</v>
      </c>
      <c r="BB392" s="5"/>
      <c r="BO392" s="77"/>
      <c r="BP392" s="5"/>
      <c r="BQ392" s="77"/>
      <c r="BR392" s="77"/>
      <c r="BS392" s="77"/>
      <c r="BT392" s="77"/>
      <c r="BU392" s="77"/>
      <c r="BV392" s="77"/>
      <c r="BW392" s="77"/>
      <c r="BX392" s="77"/>
      <c r="CA392" s="77"/>
    </row>
    <row r="393" spans="2:79">
      <c r="B393" s="5">
        <f t="shared" si="216"/>
        <v>40098.109594906819</v>
      </c>
      <c r="C393">
        <f>LOOKUP(B393,Data!$A$6:$A$1806,Data!B$6:B$1806)</f>
        <v>59.96099853515625</v>
      </c>
      <c r="D393" s="8">
        <f>LOOKUP(B393,Data!$A$6:$A$1806,Data!C$6:C$1806)</f>
        <v>3759.249755859375</v>
      </c>
      <c r="H393" s="16">
        <f t="shared" si="214"/>
        <v>31.201171875</v>
      </c>
      <c r="I393" s="8">
        <f t="shared" si="212"/>
        <v>28.01525511958938</v>
      </c>
      <c r="J393" s="8"/>
      <c r="K393" s="8"/>
      <c r="L393" s="8">
        <f t="shared" si="206"/>
        <v>0</v>
      </c>
      <c r="M393" s="8">
        <f t="shared" si="207"/>
        <v>3802.7569918514419</v>
      </c>
      <c r="N393" s="8">
        <f>AVERAGE(D$79:D393)</f>
        <v>3772.9273096478173</v>
      </c>
      <c r="O393" s="8">
        <f>AVERAGE(M$79:M393)</f>
        <v>3779.0517860613195</v>
      </c>
      <c r="P393" s="8">
        <f t="shared" si="211"/>
        <v>3779.3438814103097</v>
      </c>
      <c r="Q393" s="8">
        <f>AVERAGE(P$79:P393)</f>
        <v>3751.8728849717049</v>
      </c>
      <c r="R393">
        <f t="shared" si="209"/>
        <v>633</v>
      </c>
      <c r="S393" s="9"/>
      <c r="T393" s="8"/>
      <c r="U393" s="9"/>
      <c r="Y393">
        <v>0</v>
      </c>
      <c r="Z393">
        <f t="shared" si="213"/>
        <v>633</v>
      </c>
      <c r="AA393">
        <f t="shared" si="208"/>
        <v>-783.88715308122914</v>
      </c>
      <c r="AO393" s="5">
        <f t="shared" si="210"/>
        <v>40098.109594906819</v>
      </c>
      <c r="AP393" s="51">
        <f>LOOKUP($AO393,Data!$A$6:$A$1806,Data!$B$6:$B$1806)</f>
        <v>59.96099853515625</v>
      </c>
      <c r="AQ393" s="9">
        <f>LOOKUP($AO393,Data!$A$6:$A$1806,Data!$C$6:$C$1806)</f>
        <v>3759.249755859375</v>
      </c>
      <c r="AR393" s="9">
        <f>LOOKUP($AO393,Data!$A$6:$A$1806,Data!$D$6:$D$1806)</f>
        <v>335</v>
      </c>
      <c r="AS393" s="9">
        <f>IF($AS$1="+",LOOKUP($AO393,Data!$A$6:$A$1806,Data!$E$6:$E$1806)*-1,LOOKUP($AO393,Data!$A$6:$A$1806,Data!$E$6:$E$1806))</f>
        <v>-228.36515808105469</v>
      </c>
      <c r="AT393" s="9">
        <f>LOOKUP($AO393,Data!$A$6:$A$1806,Data!$F$6:$F$1806)</f>
        <v>16</v>
      </c>
      <c r="AU393" s="9">
        <f>LOOKUP($AO393,Data!$A$6:$A$1806,Data!$G$6:$G$1806)</f>
        <v>258</v>
      </c>
      <c r="AV393" s="9">
        <f>LOOKUP($AO393,Data!$A$6:$A$1806,Data!$H$6:$H$1806)</f>
        <v>10</v>
      </c>
      <c r="AW393" s="9">
        <f>LOOKUP($AO393,Data!$A$6:$A$1806,Data!$I$6:$I$1806)</f>
        <v>0</v>
      </c>
      <c r="AX393" s="9">
        <f>LOOKUP($AO393,Data!$A$6:$A$1806,Data!$J$6:$J$1806)</f>
        <v>-103</v>
      </c>
      <c r="AY393" s="9">
        <f>LOOKUP($AO393,Data!$A$6:$A$1806,Data!$K$6:$K$1806)</f>
        <v>7650</v>
      </c>
      <c r="AZ393" s="16">
        <f t="shared" si="215"/>
        <v>31.201171875</v>
      </c>
      <c r="BB393" s="5"/>
      <c r="BO393" s="77"/>
      <c r="BP393" s="5"/>
      <c r="BQ393" s="77"/>
      <c r="BR393" s="77"/>
      <c r="BS393" s="77"/>
      <c r="BT393" s="77"/>
      <c r="BU393" s="77"/>
      <c r="BV393" s="77"/>
      <c r="BW393" s="77"/>
      <c r="BX393" s="77"/>
      <c r="CA393" s="77"/>
    </row>
    <row r="394" spans="2:79">
      <c r="B394" s="5">
        <f t="shared" si="216"/>
        <v>40098.109618054965</v>
      </c>
      <c r="C394">
        <f>LOOKUP(B394,Data!$A$6:$A$1806,Data!B$6:B$1806)</f>
        <v>59.96099853515625</v>
      </c>
      <c r="D394" s="8">
        <f>LOOKUP(B394,Data!$A$6:$A$1806,Data!C$6:C$1806)</f>
        <v>3759.249755859375</v>
      </c>
      <c r="H394" s="16">
        <f t="shared" si="214"/>
        <v>31.201171875</v>
      </c>
      <c r="I394" s="8">
        <f t="shared" si="212"/>
        <v>29.130325983983099</v>
      </c>
      <c r="J394" s="8"/>
      <c r="K394" s="8"/>
      <c r="L394" s="8">
        <f t="shared" si="206"/>
        <v>0</v>
      </c>
      <c r="M394" s="8">
        <f t="shared" si="207"/>
        <v>3803.8720627158355</v>
      </c>
      <c r="N394" s="8">
        <f>AVERAGE(D$79:D394)</f>
        <v>3772.8840262497529</v>
      </c>
      <c r="O394" s="8">
        <f>AVERAGE(M$79:M394)</f>
        <v>3779.1303312406062</v>
      </c>
      <c r="P394" s="8">
        <f t="shared" si="211"/>
        <v>3779.3438814103097</v>
      </c>
      <c r="Q394" s="8">
        <f>AVERAGE(P$79:P394)</f>
        <v>3751.9600944842086</v>
      </c>
      <c r="R394">
        <f t="shared" si="209"/>
        <v>633</v>
      </c>
      <c r="S394" s="9"/>
      <c r="T394" s="8"/>
      <c r="U394" s="9"/>
      <c r="Y394">
        <v>0</v>
      </c>
      <c r="Z394">
        <f t="shared" si="213"/>
        <v>633</v>
      </c>
      <c r="AA394">
        <f t="shared" si="208"/>
        <v>-783.88715308122914</v>
      </c>
      <c r="AO394" s="5">
        <f t="shared" si="210"/>
        <v>40098.109618054965</v>
      </c>
      <c r="AP394" s="51">
        <f>LOOKUP($AO394,Data!$A$6:$A$1806,Data!$B$6:$B$1806)</f>
        <v>59.96099853515625</v>
      </c>
      <c r="AQ394" s="9">
        <f>LOOKUP($AO394,Data!$A$6:$A$1806,Data!$C$6:$C$1806)</f>
        <v>3759.249755859375</v>
      </c>
      <c r="AR394" s="9">
        <f>LOOKUP($AO394,Data!$A$6:$A$1806,Data!$D$6:$D$1806)</f>
        <v>335</v>
      </c>
      <c r="AS394" s="9">
        <f>IF($AS$1="+",LOOKUP($AO394,Data!$A$6:$A$1806,Data!$E$6:$E$1806)*-1,LOOKUP($AO394,Data!$A$6:$A$1806,Data!$E$6:$E$1806))</f>
        <v>-228.36515808105469</v>
      </c>
      <c r="AT394" s="9">
        <f>LOOKUP($AO394,Data!$A$6:$A$1806,Data!$F$6:$F$1806)</f>
        <v>16</v>
      </c>
      <c r="AU394" s="9">
        <f>LOOKUP($AO394,Data!$A$6:$A$1806,Data!$G$6:$G$1806)</f>
        <v>258</v>
      </c>
      <c r="AV394" s="9">
        <f>LOOKUP($AO394,Data!$A$6:$A$1806,Data!$H$6:$H$1806)</f>
        <v>10</v>
      </c>
      <c r="AW394" s="9">
        <f>LOOKUP($AO394,Data!$A$6:$A$1806,Data!$I$6:$I$1806)</f>
        <v>0</v>
      </c>
      <c r="AX394" s="9">
        <f>LOOKUP($AO394,Data!$A$6:$A$1806,Data!$J$6:$J$1806)</f>
        <v>-103</v>
      </c>
      <c r="AY394" s="9">
        <f>LOOKUP($AO394,Data!$A$6:$A$1806,Data!$K$6:$K$1806)</f>
        <v>7650</v>
      </c>
      <c r="AZ394" s="16">
        <f t="shared" si="215"/>
        <v>31.201171875</v>
      </c>
      <c r="BB394" s="5"/>
      <c r="BO394" s="77"/>
      <c r="BP394" s="5"/>
      <c r="BQ394" s="77"/>
      <c r="BR394" s="77"/>
      <c r="BS394" s="77"/>
      <c r="BT394" s="77"/>
      <c r="BU394" s="77"/>
      <c r="BV394" s="77"/>
      <c r="BW394" s="77"/>
      <c r="BX394" s="77"/>
      <c r="CA394" s="77"/>
    </row>
    <row r="395" spans="2:79">
      <c r="B395" s="5">
        <f t="shared" si="216"/>
        <v>40098.109641203111</v>
      </c>
      <c r="C395">
        <f>LOOKUP(B395,Data!$A$6:$A$1806,Data!B$6:B$1806)</f>
        <v>59.96099853515625</v>
      </c>
      <c r="D395" s="8">
        <f>LOOKUP(B395,Data!$A$6:$A$1806,Data!C$6:C$1806)</f>
        <v>3760.96484375</v>
      </c>
      <c r="H395" s="16">
        <f t="shared" si="214"/>
        <v>31.201171875</v>
      </c>
      <c r="I395" s="8">
        <f t="shared" si="212"/>
        <v>29.855122045839014</v>
      </c>
      <c r="J395" s="8"/>
      <c r="K395" s="8"/>
      <c r="L395" s="8">
        <f t="shared" si="206"/>
        <v>0</v>
      </c>
      <c r="M395" s="8">
        <f t="shared" si="207"/>
        <v>3804.5968587776915</v>
      </c>
      <c r="N395" s="8">
        <f>AVERAGE(D$79:D395)</f>
        <v>3772.8464263049586</v>
      </c>
      <c r="O395" s="8">
        <f>AVERAGE(M$79:M395)</f>
        <v>3779.2106672896193</v>
      </c>
      <c r="P395" s="8">
        <f t="shared" si="211"/>
        <v>3779.3438814103097</v>
      </c>
      <c r="Q395" s="8">
        <f>AVERAGE(P$79:P395)</f>
        <v>3752.0467520377724</v>
      </c>
      <c r="R395">
        <f t="shared" si="209"/>
        <v>633</v>
      </c>
      <c r="S395" s="9"/>
      <c r="T395" s="8"/>
      <c r="U395" s="9"/>
      <c r="Y395">
        <v>0</v>
      </c>
      <c r="Z395">
        <f t="shared" si="213"/>
        <v>633</v>
      </c>
      <c r="AA395">
        <f t="shared" si="208"/>
        <v>-783.88715308122914</v>
      </c>
      <c r="AO395" s="5">
        <f t="shared" si="210"/>
        <v>40098.109641203111</v>
      </c>
      <c r="AP395" s="51">
        <f>LOOKUP($AO395,Data!$A$6:$A$1806,Data!$B$6:$B$1806)</f>
        <v>59.96099853515625</v>
      </c>
      <c r="AQ395" s="9">
        <f>LOOKUP($AO395,Data!$A$6:$A$1806,Data!$C$6:$C$1806)</f>
        <v>3760.96484375</v>
      </c>
      <c r="AR395" s="9">
        <f>LOOKUP($AO395,Data!$A$6:$A$1806,Data!$D$6:$D$1806)</f>
        <v>335</v>
      </c>
      <c r="AS395" s="9">
        <f>IF($AS$1="+",LOOKUP($AO395,Data!$A$6:$A$1806,Data!$E$6:$E$1806)*-1,LOOKUP($AO395,Data!$A$6:$A$1806,Data!$E$6:$E$1806))</f>
        <v>-228.36515808105469</v>
      </c>
      <c r="AT395" s="9">
        <f>LOOKUP($AO395,Data!$A$6:$A$1806,Data!$F$6:$F$1806)</f>
        <v>16</v>
      </c>
      <c r="AU395" s="9">
        <f>LOOKUP($AO395,Data!$A$6:$A$1806,Data!$G$6:$G$1806)</f>
        <v>258.5</v>
      </c>
      <c r="AV395" s="9">
        <f>LOOKUP($AO395,Data!$A$6:$A$1806,Data!$H$6:$H$1806)</f>
        <v>10</v>
      </c>
      <c r="AW395" s="9">
        <f>LOOKUP($AO395,Data!$A$6:$A$1806,Data!$I$6:$I$1806)</f>
        <v>0</v>
      </c>
      <c r="AX395" s="9">
        <f>LOOKUP($AO395,Data!$A$6:$A$1806,Data!$J$6:$J$1806)</f>
        <v>-103</v>
      </c>
      <c r="AY395" s="9">
        <f>LOOKUP($AO395,Data!$A$6:$A$1806,Data!$K$6:$K$1806)</f>
        <v>7651</v>
      </c>
      <c r="AZ395" s="16">
        <f t="shared" si="215"/>
        <v>31.201171875</v>
      </c>
      <c r="BB395" s="5"/>
      <c r="BO395" s="77"/>
      <c r="BP395" s="5"/>
      <c r="BQ395" s="77"/>
      <c r="BR395" s="77"/>
      <c r="BS395" s="77"/>
      <c r="BT395" s="77"/>
      <c r="BU395" s="77"/>
      <c r="BV395" s="77"/>
      <c r="BW395" s="77"/>
      <c r="BX395" s="77"/>
      <c r="CA395" s="77"/>
    </row>
    <row r="396" spans="2:79">
      <c r="B396" s="5">
        <f t="shared" si="216"/>
        <v>40098.109664351257</v>
      </c>
      <c r="C396">
        <f>LOOKUP(B396,Data!$A$6:$A$1806,Data!B$6:B$1806)</f>
        <v>59.963001251220703</v>
      </c>
      <c r="D396" s="8">
        <f>LOOKUP(B396,Data!$A$6:$A$1806,Data!C$6:C$1806)</f>
        <v>3762.022216796875</v>
      </c>
      <c r="H396" s="16">
        <f t="shared" si="214"/>
        <v>29.5989990234375</v>
      </c>
      <c r="I396" s="8">
        <f t="shared" si="212"/>
        <v>29.765478987998485</v>
      </c>
      <c r="J396" s="8"/>
      <c r="K396" s="8"/>
      <c r="L396" s="8">
        <f t="shared" si="206"/>
        <v>0</v>
      </c>
      <c r="M396" s="8">
        <f t="shared" si="207"/>
        <v>3804.507215719851</v>
      </c>
      <c r="N396" s="8">
        <f>AVERAGE(D$79:D396)</f>
        <v>3772.8123879102791</v>
      </c>
      <c r="O396" s="8">
        <f>AVERAGE(M$79:M396)</f>
        <v>3779.2902161840543</v>
      </c>
      <c r="P396" s="8">
        <f t="shared" si="211"/>
        <v>3779.3438814103097</v>
      </c>
      <c r="Q396" s="8">
        <f>AVERAGE(P$79:P396)</f>
        <v>3752.1328628559822</v>
      </c>
      <c r="R396">
        <f t="shared" si="209"/>
        <v>633</v>
      </c>
      <c r="S396" s="9"/>
      <c r="T396" s="8"/>
      <c r="U396" s="9"/>
      <c r="Y396">
        <v>0</v>
      </c>
      <c r="Z396">
        <f t="shared" si="213"/>
        <v>633</v>
      </c>
      <c r="AA396">
        <f t="shared" si="208"/>
        <v>-803.82276261292895</v>
      </c>
      <c r="AO396" s="5">
        <f t="shared" si="210"/>
        <v>40098.109664351257</v>
      </c>
      <c r="AP396" s="51">
        <f>LOOKUP($AO396,Data!$A$6:$A$1806,Data!$B$6:$B$1806)</f>
        <v>59.963001251220703</v>
      </c>
      <c r="AQ396" s="9">
        <f>LOOKUP($AO396,Data!$A$6:$A$1806,Data!$C$6:$C$1806)</f>
        <v>3762.022216796875</v>
      </c>
      <c r="AR396" s="9">
        <f>LOOKUP($AO396,Data!$A$6:$A$1806,Data!$D$6:$D$1806)</f>
        <v>335</v>
      </c>
      <c r="AS396" s="9">
        <f>IF($AS$1="+",LOOKUP($AO396,Data!$A$6:$A$1806,Data!$E$6:$E$1806)*-1,LOOKUP($AO396,Data!$A$6:$A$1806,Data!$E$6:$E$1806))</f>
        <v>-234.07533264160156</v>
      </c>
      <c r="AT396" s="9">
        <f>LOOKUP($AO396,Data!$A$6:$A$1806,Data!$F$6:$F$1806)</f>
        <v>16</v>
      </c>
      <c r="AU396" s="9">
        <f>LOOKUP($AO396,Data!$A$6:$A$1806,Data!$G$6:$G$1806)</f>
        <v>259</v>
      </c>
      <c r="AV396" s="9">
        <f>LOOKUP($AO396,Data!$A$6:$A$1806,Data!$H$6:$H$1806)</f>
        <v>10</v>
      </c>
      <c r="AW396" s="9">
        <f>LOOKUP($AO396,Data!$A$6:$A$1806,Data!$I$6:$I$1806)</f>
        <v>0</v>
      </c>
      <c r="AX396" s="9">
        <f>LOOKUP($AO396,Data!$A$6:$A$1806,Data!$J$6:$J$1806)</f>
        <v>-103</v>
      </c>
      <c r="AY396" s="9">
        <f>LOOKUP($AO396,Data!$A$6:$A$1806,Data!$K$6:$K$1806)</f>
        <v>7652</v>
      </c>
      <c r="AZ396" s="16">
        <f t="shared" si="215"/>
        <v>29.5989990234375</v>
      </c>
      <c r="BB396" s="5"/>
      <c r="BO396" s="77"/>
      <c r="BP396" s="5"/>
      <c r="BQ396" s="77"/>
      <c r="BR396" s="77"/>
      <c r="BS396" s="77"/>
      <c r="BT396" s="77"/>
      <c r="BU396" s="77"/>
      <c r="BV396" s="77"/>
      <c r="BW396" s="77"/>
      <c r="BX396" s="77"/>
      <c r="CA396" s="77"/>
    </row>
    <row r="397" spans="2:79">
      <c r="B397" s="5">
        <f t="shared" si="216"/>
        <v>40098.109687499404</v>
      </c>
      <c r="C397">
        <f>LOOKUP(B397,Data!$A$6:$A$1806,Data!B$6:B$1806)</f>
        <v>59.963001251220703</v>
      </c>
      <c r="D397" s="8">
        <f>LOOKUP(B397,Data!$A$6:$A$1806,Data!C$6:C$1806)</f>
        <v>3762.022216796875</v>
      </c>
      <c r="H397" s="16">
        <f t="shared" si="214"/>
        <v>29.5989990234375</v>
      </c>
      <c r="I397" s="8">
        <f t="shared" si="212"/>
        <v>29.70721100040214</v>
      </c>
      <c r="J397" s="8"/>
      <c r="K397" s="8"/>
      <c r="L397" s="8">
        <f t="shared" si="206"/>
        <v>0</v>
      </c>
      <c r="M397" s="8">
        <f t="shared" si="207"/>
        <v>3804.4489477322545</v>
      </c>
      <c r="N397" s="8">
        <f>AVERAGE(D$79:D397)</f>
        <v>3772.7785629224627</v>
      </c>
      <c r="O397" s="8">
        <f>AVERAGE(M$79:M397)</f>
        <v>3779.3690836810706</v>
      </c>
      <c r="P397" s="8">
        <f t="shared" si="211"/>
        <v>3779.3438814103097</v>
      </c>
      <c r="Q397" s="8">
        <f>AVERAGE(P$79:P397)</f>
        <v>3752.218432096719</v>
      </c>
      <c r="R397">
        <f t="shared" si="209"/>
        <v>633</v>
      </c>
      <c r="S397" s="9"/>
      <c r="T397" s="8"/>
      <c r="U397" s="9"/>
      <c r="Y397">
        <v>0</v>
      </c>
      <c r="Z397">
        <f t="shared" si="213"/>
        <v>633</v>
      </c>
      <c r="AA397">
        <f t="shared" si="208"/>
        <v>-803.82276261292895</v>
      </c>
      <c r="AO397" s="5">
        <f t="shared" si="210"/>
        <v>40098.109687499404</v>
      </c>
      <c r="AP397" s="51">
        <f>LOOKUP($AO397,Data!$A$6:$A$1806,Data!$B$6:$B$1806)</f>
        <v>59.963001251220703</v>
      </c>
      <c r="AQ397" s="9">
        <f>LOOKUP($AO397,Data!$A$6:$A$1806,Data!$C$6:$C$1806)</f>
        <v>3762.022216796875</v>
      </c>
      <c r="AR397" s="9">
        <f>LOOKUP($AO397,Data!$A$6:$A$1806,Data!$D$6:$D$1806)</f>
        <v>335</v>
      </c>
      <c r="AS397" s="9">
        <f>IF($AS$1="+",LOOKUP($AO397,Data!$A$6:$A$1806,Data!$E$6:$E$1806)*-1,LOOKUP($AO397,Data!$A$6:$A$1806,Data!$E$6:$E$1806))</f>
        <v>-234.07533264160156</v>
      </c>
      <c r="AT397" s="9">
        <f>LOOKUP($AO397,Data!$A$6:$A$1806,Data!$F$6:$F$1806)</f>
        <v>16</v>
      </c>
      <c r="AU397" s="9">
        <f>LOOKUP($AO397,Data!$A$6:$A$1806,Data!$G$6:$G$1806)</f>
        <v>259</v>
      </c>
      <c r="AV397" s="9">
        <f>LOOKUP($AO397,Data!$A$6:$A$1806,Data!$H$6:$H$1806)</f>
        <v>10</v>
      </c>
      <c r="AW397" s="9">
        <f>LOOKUP($AO397,Data!$A$6:$A$1806,Data!$I$6:$I$1806)</f>
        <v>0</v>
      </c>
      <c r="AX397" s="9">
        <f>LOOKUP($AO397,Data!$A$6:$A$1806,Data!$J$6:$J$1806)</f>
        <v>-103</v>
      </c>
      <c r="AY397" s="9">
        <f>LOOKUP($AO397,Data!$A$6:$A$1806,Data!$K$6:$K$1806)</f>
        <v>7652</v>
      </c>
      <c r="AZ397" s="16">
        <f t="shared" si="215"/>
        <v>29.5989990234375</v>
      </c>
      <c r="BB397" s="5"/>
      <c r="BO397" s="77"/>
      <c r="BP397" s="5"/>
      <c r="BQ397" s="77"/>
      <c r="BR397" s="77"/>
      <c r="BS397" s="77"/>
      <c r="BT397" s="77"/>
      <c r="BU397" s="77"/>
      <c r="BV397" s="77"/>
      <c r="BW397" s="77"/>
      <c r="BX397" s="77"/>
      <c r="CA397" s="77"/>
    </row>
    <row r="398" spans="2:79">
      <c r="B398" s="5">
        <f t="shared" si="216"/>
        <v>40098.10971064755</v>
      </c>
      <c r="C398">
        <f>LOOKUP(B398,Data!$A$6:$A$1806,Data!B$6:B$1806)</f>
        <v>59.958999633789063</v>
      </c>
      <c r="D398" s="8">
        <f>LOOKUP(B398,Data!$A$6:$A$1806,Data!C$6:C$1806)</f>
        <v>3763.10009765625</v>
      </c>
      <c r="H398" s="16">
        <f t="shared" si="214"/>
        <v>32.80029296875</v>
      </c>
      <c r="I398" s="8">
        <f t="shared" si="212"/>
        <v>30.789789689323893</v>
      </c>
      <c r="J398" s="8"/>
      <c r="K398" s="8"/>
      <c r="L398" s="8">
        <f t="shared" si="206"/>
        <v>0</v>
      </c>
      <c r="M398" s="8">
        <f t="shared" si="207"/>
        <v>3805.5315264211763</v>
      </c>
      <c r="N398" s="8">
        <f>AVERAGE(D$79:D398)</f>
        <v>3772.7483177185059</v>
      </c>
      <c r="O398" s="8">
        <f>AVERAGE(M$79:M398)</f>
        <v>3779.4508413146336</v>
      </c>
      <c r="P398" s="8">
        <f t="shared" si="211"/>
        <v>3779.3438814103097</v>
      </c>
      <c r="Q398" s="8">
        <f>AVERAGE(P$79:P398)</f>
        <v>3752.303464853188</v>
      </c>
      <c r="R398">
        <f t="shared" si="209"/>
        <v>633</v>
      </c>
      <c r="S398" s="9"/>
      <c r="T398" s="8"/>
      <c r="U398" s="9"/>
      <c r="Y398">
        <v>0</v>
      </c>
      <c r="Z398">
        <f t="shared" si="213"/>
        <v>633</v>
      </c>
      <c r="AA398">
        <f t="shared" si="208"/>
        <v>-764.95172064077451</v>
      </c>
      <c r="AO398" s="5">
        <f t="shared" si="210"/>
        <v>40098.10971064755</v>
      </c>
      <c r="AP398" s="51">
        <f>LOOKUP($AO398,Data!$A$6:$A$1806,Data!$B$6:$B$1806)</f>
        <v>59.958999633789063</v>
      </c>
      <c r="AQ398" s="9">
        <f>LOOKUP($AO398,Data!$A$6:$A$1806,Data!$C$6:$C$1806)</f>
        <v>3763.10009765625</v>
      </c>
      <c r="AR398" s="9">
        <f>LOOKUP($AO398,Data!$A$6:$A$1806,Data!$D$6:$D$1806)</f>
        <v>335</v>
      </c>
      <c r="AS398" s="9">
        <f>IF($AS$1="+",LOOKUP($AO398,Data!$A$6:$A$1806,Data!$E$6:$E$1806)*-1,LOOKUP($AO398,Data!$A$6:$A$1806,Data!$E$6:$E$1806))</f>
        <v>-234.07533264160156</v>
      </c>
      <c r="AT398" s="9">
        <f>LOOKUP($AO398,Data!$A$6:$A$1806,Data!$F$6:$F$1806)</f>
        <v>16</v>
      </c>
      <c r="AU398" s="9">
        <f>LOOKUP($AO398,Data!$A$6:$A$1806,Data!$G$6:$G$1806)</f>
        <v>259.5</v>
      </c>
      <c r="AV398" s="9">
        <f>LOOKUP($AO398,Data!$A$6:$A$1806,Data!$H$6:$H$1806)</f>
        <v>10</v>
      </c>
      <c r="AW398" s="9">
        <f>LOOKUP($AO398,Data!$A$6:$A$1806,Data!$I$6:$I$1806)</f>
        <v>0</v>
      </c>
      <c r="AX398" s="9">
        <f>LOOKUP($AO398,Data!$A$6:$A$1806,Data!$J$6:$J$1806)</f>
        <v>-103</v>
      </c>
      <c r="AY398" s="9">
        <f>LOOKUP($AO398,Data!$A$6:$A$1806,Data!$K$6:$K$1806)</f>
        <v>7653</v>
      </c>
      <c r="AZ398" s="16">
        <f t="shared" si="215"/>
        <v>32.80029296875</v>
      </c>
      <c r="BB398" s="5"/>
      <c r="BO398" s="77"/>
      <c r="BP398" s="5"/>
      <c r="BQ398" s="77"/>
      <c r="BR398" s="77"/>
      <c r="BS398" s="77"/>
      <c r="BT398" s="77"/>
      <c r="BU398" s="77"/>
      <c r="BV398" s="77"/>
      <c r="BW398" s="77"/>
      <c r="BX398" s="77"/>
      <c r="CA398" s="77"/>
    </row>
    <row r="399" spans="2:79">
      <c r="B399" s="5">
        <f t="shared" si="216"/>
        <v>40098.109733795696</v>
      </c>
      <c r="C399">
        <f>LOOKUP(B399,Data!$A$6:$A$1806,Data!B$6:B$1806)</f>
        <v>59.951000213623047</v>
      </c>
      <c r="D399" s="8">
        <f>LOOKUP(B399,Data!$A$6:$A$1806,Data!C$6:C$1806)</f>
        <v>3763.858154296875</v>
      </c>
      <c r="H399" s="16">
        <f t="shared" si="214"/>
        <v>39.1998291015625</v>
      </c>
      <c r="I399" s="8">
        <f t="shared" si="212"/>
        <v>33.733303483607408</v>
      </c>
      <c r="J399" s="8"/>
      <c r="K399" s="8"/>
      <c r="L399" s="8">
        <f t="shared" si="206"/>
        <v>0</v>
      </c>
      <c r="M399" s="8">
        <f t="shared" si="207"/>
        <v>3808.47504021546</v>
      </c>
      <c r="N399" s="8">
        <f>AVERAGE(D$79:D399)</f>
        <v>3772.7206225053542</v>
      </c>
      <c r="O399" s="8">
        <f>AVERAGE(M$79:M399)</f>
        <v>3779.5412593797455</v>
      </c>
      <c r="P399" s="8">
        <f t="shared" si="211"/>
        <v>3779.3438814103097</v>
      </c>
      <c r="Q399" s="8">
        <f>AVERAGE(P$79:P399)</f>
        <v>3752.387966154929</v>
      </c>
      <c r="R399">
        <f t="shared" si="209"/>
        <v>633</v>
      </c>
      <c r="S399" s="9"/>
      <c r="T399" s="8"/>
      <c r="U399" s="9"/>
      <c r="Y399">
        <v>0</v>
      </c>
      <c r="Z399">
        <f t="shared" si="213"/>
        <v>633</v>
      </c>
      <c r="AA399">
        <f t="shared" si="208"/>
        <v>-697.52265495281529</v>
      </c>
      <c r="AO399" s="5">
        <f t="shared" si="210"/>
        <v>40098.109733795696</v>
      </c>
      <c r="AP399" s="51">
        <f>LOOKUP($AO399,Data!$A$6:$A$1806,Data!$B$6:$B$1806)</f>
        <v>59.951000213623047</v>
      </c>
      <c r="AQ399" s="9">
        <f>LOOKUP($AO399,Data!$A$6:$A$1806,Data!$C$6:$C$1806)</f>
        <v>3763.858154296875</v>
      </c>
      <c r="AR399" s="9">
        <f>LOOKUP($AO399,Data!$A$6:$A$1806,Data!$D$6:$D$1806)</f>
        <v>335</v>
      </c>
      <c r="AS399" s="9">
        <f>IF($AS$1="+",LOOKUP($AO399,Data!$A$6:$A$1806,Data!$E$6:$E$1806)*-1,LOOKUP($AO399,Data!$A$6:$A$1806,Data!$E$6:$E$1806))</f>
        <v>-234.07533264160156</v>
      </c>
      <c r="AT399" s="9">
        <f>LOOKUP($AO399,Data!$A$6:$A$1806,Data!$F$6:$F$1806)</f>
        <v>16</v>
      </c>
      <c r="AU399" s="9">
        <f>LOOKUP($AO399,Data!$A$6:$A$1806,Data!$G$6:$G$1806)</f>
        <v>260</v>
      </c>
      <c r="AV399" s="9">
        <f>LOOKUP($AO399,Data!$A$6:$A$1806,Data!$H$6:$H$1806)</f>
        <v>10</v>
      </c>
      <c r="AW399" s="9">
        <f>LOOKUP($AO399,Data!$A$6:$A$1806,Data!$I$6:$I$1806)</f>
        <v>0</v>
      </c>
      <c r="AX399" s="9">
        <f>LOOKUP($AO399,Data!$A$6:$A$1806,Data!$J$6:$J$1806)</f>
        <v>-103</v>
      </c>
      <c r="AY399" s="9">
        <f>LOOKUP($AO399,Data!$A$6:$A$1806,Data!$K$6:$K$1806)</f>
        <v>7654</v>
      </c>
      <c r="AZ399" s="16">
        <f t="shared" si="215"/>
        <v>39.1998291015625</v>
      </c>
      <c r="BB399" s="5"/>
      <c r="BO399" s="77"/>
      <c r="BP399" s="5"/>
      <c r="BQ399" s="77"/>
      <c r="BR399" s="77"/>
      <c r="BS399" s="77"/>
      <c r="BT399" s="77"/>
      <c r="BU399" s="77"/>
      <c r="BV399" s="77"/>
      <c r="BW399" s="77"/>
      <c r="BX399" s="77"/>
      <c r="CA399" s="77"/>
    </row>
    <row r="400" spans="2:79">
      <c r="B400" s="5">
        <f t="shared" si="216"/>
        <v>40098.109756943843</v>
      </c>
      <c r="C400">
        <f>LOOKUP(B400,Data!$A$6:$A$1806,Data!B$6:B$1806)</f>
        <v>59.951000213623047</v>
      </c>
      <c r="D400" s="8">
        <f>LOOKUP(B400,Data!$A$6:$A$1806,Data!C$6:C$1806)</f>
        <v>3763.858154296875</v>
      </c>
      <c r="H400" s="16">
        <f t="shared" si="214"/>
        <v>39.1998291015625</v>
      </c>
      <c r="I400" s="8">
        <f t="shared" si="212"/>
        <v>35.64658744989169</v>
      </c>
      <c r="J400" s="8"/>
      <c r="K400" s="8"/>
      <c r="L400" s="8">
        <f t="shared" ref="L400:L463" si="217">IF(B400&gt;G$3,0,(K$21*0.000023148/K$22))</f>
        <v>0</v>
      </c>
      <c r="M400" s="8">
        <f t="shared" ref="M400:M463" si="218">M399+L400+(I400-I399)</f>
        <v>3810.3883241817443</v>
      </c>
      <c r="N400" s="8">
        <f>AVERAGE(D$79:D400)</f>
        <v>3772.6930993121605</v>
      </c>
      <c r="O400" s="8">
        <f>AVERAGE(M$79:M400)</f>
        <v>3779.6370577176399</v>
      </c>
      <c r="P400" s="8">
        <f t="shared" si="211"/>
        <v>3779.3438814103097</v>
      </c>
      <c r="Q400" s="8">
        <f>AVERAGE(P$79:P400)</f>
        <v>3752.4719409688087</v>
      </c>
      <c r="R400">
        <f t="shared" si="209"/>
        <v>633</v>
      </c>
      <c r="S400" s="9"/>
      <c r="T400" s="8"/>
      <c r="U400" s="9"/>
      <c r="Y400">
        <v>0</v>
      </c>
      <c r="Z400">
        <f t="shared" si="213"/>
        <v>633</v>
      </c>
      <c r="AA400">
        <f t="shared" ref="AA400:AA463" si="219">Z400/((C400-G$4)*10)</f>
        <v>-697.52265495281529</v>
      </c>
      <c r="AO400" s="5">
        <f t="shared" si="210"/>
        <v>40098.109756943843</v>
      </c>
      <c r="AP400" s="51">
        <f>LOOKUP($AO400,Data!$A$6:$A$1806,Data!$B$6:$B$1806)</f>
        <v>59.951000213623047</v>
      </c>
      <c r="AQ400" s="9">
        <f>LOOKUP($AO400,Data!$A$6:$A$1806,Data!$C$6:$C$1806)</f>
        <v>3763.858154296875</v>
      </c>
      <c r="AR400" s="9">
        <f>LOOKUP($AO400,Data!$A$6:$A$1806,Data!$D$6:$D$1806)</f>
        <v>335</v>
      </c>
      <c r="AS400" s="9">
        <f>IF($AS$1="+",LOOKUP($AO400,Data!$A$6:$A$1806,Data!$E$6:$E$1806)*-1,LOOKUP($AO400,Data!$A$6:$A$1806,Data!$E$6:$E$1806))</f>
        <v>-234.07533264160156</v>
      </c>
      <c r="AT400" s="9">
        <f>LOOKUP($AO400,Data!$A$6:$A$1806,Data!$F$6:$F$1806)</f>
        <v>16</v>
      </c>
      <c r="AU400" s="9">
        <f>LOOKUP($AO400,Data!$A$6:$A$1806,Data!$G$6:$G$1806)</f>
        <v>260</v>
      </c>
      <c r="AV400" s="9">
        <f>LOOKUP($AO400,Data!$A$6:$A$1806,Data!$H$6:$H$1806)</f>
        <v>10</v>
      </c>
      <c r="AW400" s="9">
        <f>LOOKUP($AO400,Data!$A$6:$A$1806,Data!$I$6:$I$1806)</f>
        <v>0</v>
      </c>
      <c r="AX400" s="9">
        <f>LOOKUP($AO400,Data!$A$6:$A$1806,Data!$J$6:$J$1806)</f>
        <v>-103</v>
      </c>
      <c r="AY400" s="9">
        <f>LOOKUP($AO400,Data!$A$6:$A$1806,Data!$K$6:$K$1806)</f>
        <v>7654</v>
      </c>
      <c r="AZ400" s="16">
        <f t="shared" si="215"/>
        <v>39.1998291015625</v>
      </c>
      <c r="BB400" s="5"/>
      <c r="BO400" s="77"/>
      <c r="BP400" s="5"/>
      <c r="BQ400" s="77"/>
      <c r="BR400" s="77"/>
      <c r="BS400" s="77"/>
      <c r="BT400" s="77"/>
      <c r="BU400" s="77"/>
      <c r="BV400" s="77"/>
      <c r="BW400" s="77"/>
      <c r="BX400" s="77"/>
      <c r="CA400" s="77"/>
    </row>
    <row r="401" spans="2:79">
      <c r="B401" s="5">
        <f t="shared" si="216"/>
        <v>40098.109780091989</v>
      </c>
      <c r="C401">
        <f>LOOKUP(B401,Data!$A$6:$A$1806,Data!B$6:B$1806)</f>
        <v>59.952999114990234</v>
      </c>
      <c r="D401" s="8">
        <f>LOOKUP(B401,Data!$A$6:$A$1806,Data!C$6:C$1806)</f>
        <v>3766.126708984375</v>
      </c>
      <c r="H401" s="16">
        <f t="shared" si="214"/>
        <v>37.6007080078125</v>
      </c>
      <c r="I401" s="8">
        <f t="shared" si="212"/>
        <v>36.330529645163978</v>
      </c>
      <c r="J401" s="8"/>
      <c r="K401" s="8"/>
      <c r="L401" s="8">
        <f t="shared" si="217"/>
        <v>0</v>
      </c>
      <c r="M401" s="8">
        <f t="shared" si="218"/>
        <v>3811.0722663770166</v>
      </c>
      <c r="N401" s="8">
        <f>AVERAGE(D$79:D401)</f>
        <v>3772.6727699303406</v>
      </c>
      <c r="O401" s="8">
        <f>AVERAGE(M$79:M401)</f>
        <v>3779.7343803450685</v>
      </c>
      <c r="P401" s="8">
        <f t="shared" si="211"/>
        <v>3779.3438814103097</v>
      </c>
      <c r="Q401" s="8">
        <f>AVERAGE(P$79:P401)</f>
        <v>3752.5553941999933</v>
      </c>
      <c r="R401">
        <f t="shared" ref="R401:R464" si="220">R$41</f>
        <v>633</v>
      </c>
      <c r="S401" s="9"/>
      <c r="T401" s="8"/>
      <c r="U401" s="9"/>
      <c r="Y401">
        <v>0</v>
      </c>
      <c r="Z401">
        <f t="shared" si="213"/>
        <v>633</v>
      </c>
      <c r="AA401">
        <f t="shared" si="219"/>
        <v>-713.23269218370547</v>
      </c>
      <c r="AO401" s="5">
        <f t="shared" ref="AO401:AO464" si="221">AO400+TIME(0,0,$B$1)</f>
        <v>40098.109780091989</v>
      </c>
      <c r="AP401" s="51">
        <f>LOOKUP($AO401,Data!$A$6:$A$1806,Data!$B$6:$B$1806)</f>
        <v>59.952999114990234</v>
      </c>
      <c r="AQ401" s="9">
        <f>LOOKUP($AO401,Data!$A$6:$A$1806,Data!$C$6:$C$1806)</f>
        <v>3766.126708984375</v>
      </c>
      <c r="AR401" s="9">
        <f>LOOKUP($AO401,Data!$A$6:$A$1806,Data!$D$6:$D$1806)</f>
        <v>335</v>
      </c>
      <c r="AS401" s="9">
        <f>IF($AS$1="+",LOOKUP($AO401,Data!$A$6:$A$1806,Data!$E$6:$E$1806)*-1,LOOKUP($AO401,Data!$A$6:$A$1806,Data!$E$6:$E$1806))</f>
        <v>-234.07533264160156</v>
      </c>
      <c r="AT401" s="9">
        <f>LOOKUP($AO401,Data!$A$6:$A$1806,Data!$F$6:$F$1806)</f>
        <v>16</v>
      </c>
      <c r="AU401" s="9">
        <f>LOOKUP($AO401,Data!$A$6:$A$1806,Data!$G$6:$G$1806)</f>
        <v>260.5</v>
      </c>
      <c r="AV401" s="9">
        <f>LOOKUP($AO401,Data!$A$6:$A$1806,Data!$H$6:$H$1806)</f>
        <v>10</v>
      </c>
      <c r="AW401" s="9">
        <f>LOOKUP($AO401,Data!$A$6:$A$1806,Data!$I$6:$I$1806)</f>
        <v>0</v>
      </c>
      <c r="AX401" s="9">
        <f>LOOKUP($AO401,Data!$A$6:$A$1806,Data!$J$6:$J$1806)</f>
        <v>-103</v>
      </c>
      <c r="AY401" s="9">
        <f>LOOKUP($AO401,Data!$A$6:$A$1806,Data!$K$6:$K$1806)</f>
        <v>7655</v>
      </c>
      <c r="AZ401" s="16">
        <f t="shared" si="215"/>
        <v>37.6007080078125</v>
      </c>
      <c r="BB401" s="5"/>
      <c r="BO401" s="77"/>
      <c r="BP401" s="5"/>
      <c r="BQ401" s="77"/>
      <c r="BR401" s="77"/>
      <c r="BS401" s="77"/>
      <c r="BT401" s="77"/>
      <c r="BU401" s="77"/>
      <c r="BV401" s="77"/>
      <c r="BW401" s="77"/>
      <c r="BX401" s="77"/>
      <c r="CA401" s="77"/>
    </row>
    <row r="402" spans="2:79">
      <c r="B402" s="5">
        <f t="shared" si="216"/>
        <v>40098.109803240135</v>
      </c>
      <c r="C402">
        <f>LOOKUP(B402,Data!$A$6:$A$1806,Data!B$6:B$1806)</f>
        <v>59.957000732421875</v>
      </c>
      <c r="D402" s="8">
        <f>LOOKUP(B402,Data!$A$6:$A$1806,Data!C$6:C$1806)</f>
        <v>3768.3388671875</v>
      </c>
      <c r="H402" s="16">
        <f t="shared" si="214"/>
        <v>34.3994140625</v>
      </c>
      <c r="I402" s="8">
        <f t="shared" si="212"/>
        <v>35.654639191231581</v>
      </c>
      <c r="J402" s="8"/>
      <c r="K402" s="8"/>
      <c r="L402" s="8">
        <f t="shared" si="217"/>
        <v>0</v>
      </c>
      <c r="M402" s="8">
        <f t="shared" si="218"/>
        <v>3810.3963759230842</v>
      </c>
      <c r="N402" s="8">
        <f>AVERAGE(D$79:D402)</f>
        <v>3772.6593936873069</v>
      </c>
      <c r="O402" s="8">
        <f>AVERAGE(M$79:M402)</f>
        <v>3779.82901613389</v>
      </c>
      <c r="P402" s="8">
        <f t="shared" ref="P402:P465" si="222">P401+L402</f>
        <v>3779.3438814103097</v>
      </c>
      <c r="Q402" s="8">
        <f>AVERAGE(P$79:P402)</f>
        <v>3752.6383306929047</v>
      </c>
      <c r="R402">
        <f t="shared" si="220"/>
        <v>633</v>
      </c>
      <c r="S402" s="9"/>
      <c r="T402" s="8"/>
      <c r="U402" s="9"/>
      <c r="Y402">
        <v>0</v>
      </c>
      <c r="Z402">
        <f t="shared" si="213"/>
        <v>633</v>
      </c>
      <c r="AA402">
        <f t="shared" si="219"/>
        <v>-746.90951319964893</v>
      </c>
      <c r="AO402" s="5">
        <f t="shared" si="221"/>
        <v>40098.109803240135</v>
      </c>
      <c r="AP402" s="51">
        <f>LOOKUP($AO402,Data!$A$6:$A$1806,Data!$B$6:$B$1806)</f>
        <v>59.957000732421875</v>
      </c>
      <c r="AQ402" s="9">
        <f>LOOKUP($AO402,Data!$A$6:$A$1806,Data!$C$6:$C$1806)</f>
        <v>3768.3388671875</v>
      </c>
      <c r="AR402" s="9">
        <f>LOOKUP($AO402,Data!$A$6:$A$1806,Data!$D$6:$D$1806)</f>
        <v>335</v>
      </c>
      <c r="AS402" s="9">
        <f>IF($AS$1="+",LOOKUP($AO402,Data!$A$6:$A$1806,Data!$E$6:$E$1806)*-1,LOOKUP($AO402,Data!$A$6:$A$1806,Data!$E$6:$E$1806))</f>
        <v>-234.07533264160156</v>
      </c>
      <c r="AT402" s="9">
        <f>LOOKUP($AO402,Data!$A$6:$A$1806,Data!$F$6:$F$1806)</f>
        <v>16</v>
      </c>
      <c r="AU402" s="9">
        <f>LOOKUP($AO402,Data!$A$6:$A$1806,Data!$G$6:$G$1806)</f>
        <v>261</v>
      </c>
      <c r="AV402" s="9">
        <f>LOOKUP($AO402,Data!$A$6:$A$1806,Data!$H$6:$H$1806)</f>
        <v>10</v>
      </c>
      <c r="AW402" s="9">
        <f>LOOKUP($AO402,Data!$A$6:$A$1806,Data!$I$6:$I$1806)</f>
        <v>0</v>
      </c>
      <c r="AX402" s="9">
        <f>LOOKUP($AO402,Data!$A$6:$A$1806,Data!$J$6:$J$1806)</f>
        <v>-103</v>
      </c>
      <c r="AY402" s="9">
        <f>LOOKUP($AO402,Data!$A$6:$A$1806,Data!$K$6:$K$1806)</f>
        <v>7655</v>
      </c>
      <c r="AZ402" s="16">
        <f t="shared" si="215"/>
        <v>34.3994140625</v>
      </c>
      <c r="BB402" s="5"/>
      <c r="BO402" s="77"/>
      <c r="BP402" s="5"/>
      <c r="BQ402" s="77"/>
      <c r="BR402" s="77"/>
      <c r="BS402" s="77"/>
      <c r="BT402" s="77"/>
      <c r="BU402" s="77"/>
      <c r="BV402" s="77"/>
      <c r="BW402" s="77"/>
      <c r="BX402" s="77"/>
      <c r="CA402" s="77"/>
    </row>
    <row r="403" spans="2:79">
      <c r="B403" s="5">
        <f t="shared" si="216"/>
        <v>40098.109826388281</v>
      </c>
      <c r="C403">
        <f>LOOKUP(B403,Data!$A$6:$A$1806,Data!B$6:B$1806)</f>
        <v>59.957000732421875</v>
      </c>
      <c r="D403" s="8">
        <f>LOOKUP(B403,Data!$A$6:$A$1806,Data!C$6:C$1806)</f>
        <v>3768.3388671875</v>
      </c>
      <c r="H403" s="16">
        <f t="shared" si="214"/>
        <v>34.3994140625</v>
      </c>
      <c r="I403" s="8">
        <f t="shared" si="212"/>
        <v>35.215310396175525</v>
      </c>
      <c r="J403" s="8"/>
      <c r="K403" s="8"/>
      <c r="L403" s="8">
        <f t="shared" si="217"/>
        <v>0</v>
      </c>
      <c r="M403" s="8">
        <f t="shared" si="218"/>
        <v>3809.9570471280281</v>
      </c>
      <c r="N403" s="8">
        <f>AVERAGE(D$79:D403)</f>
        <v>3772.6460997596155</v>
      </c>
      <c r="O403" s="8">
        <f>AVERAGE(M$79:M403)</f>
        <v>3779.9217177677183</v>
      </c>
      <c r="P403" s="8">
        <f t="shared" si="222"/>
        <v>3779.3438814103097</v>
      </c>
      <c r="Q403" s="8">
        <f>AVERAGE(P$79:P403)</f>
        <v>3752.7207552321561</v>
      </c>
      <c r="R403">
        <f t="shared" si="220"/>
        <v>633</v>
      </c>
      <c r="S403" s="9"/>
      <c r="T403" s="8"/>
      <c r="U403" s="9"/>
      <c r="Y403">
        <v>0</v>
      </c>
      <c r="Z403">
        <f t="shared" si="213"/>
        <v>633</v>
      </c>
      <c r="AA403">
        <f t="shared" si="219"/>
        <v>-746.90951319964893</v>
      </c>
      <c r="AO403" s="5">
        <f t="shared" si="221"/>
        <v>40098.109826388281</v>
      </c>
      <c r="AP403" s="51">
        <f>LOOKUP($AO403,Data!$A$6:$A$1806,Data!$B$6:$B$1806)</f>
        <v>59.957000732421875</v>
      </c>
      <c r="AQ403" s="9">
        <f>LOOKUP($AO403,Data!$A$6:$A$1806,Data!$C$6:$C$1806)</f>
        <v>3768.3388671875</v>
      </c>
      <c r="AR403" s="9">
        <f>LOOKUP($AO403,Data!$A$6:$A$1806,Data!$D$6:$D$1806)</f>
        <v>335</v>
      </c>
      <c r="AS403" s="9">
        <f>IF($AS$1="+",LOOKUP($AO403,Data!$A$6:$A$1806,Data!$E$6:$E$1806)*-1,LOOKUP($AO403,Data!$A$6:$A$1806,Data!$E$6:$E$1806))</f>
        <v>-234.07533264160156</v>
      </c>
      <c r="AT403" s="9">
        <f>LOOKUP($AO403,Data!$A$6:$A$1806,Data!$F$6:$F$1806)</f>
        <v>16</v>
      </c>
      <c r="AU403" s="9">
        <f>LOOKUP($AO403,Data!$A$6:$A$1806,Data!$G$6:$G$1806)</f>
        <v>261</v>
      </c>
      <c r="AV403" s="9">
        <f>LOOKUP($AO403,Data!$A$6:$A$1806,Data!$H$6:$H$1806)</f>
        <v>10</v>
      </c>
      <c r="AW403" s="9">
        <f>LOOKUP($AO403,Data!$A$6:$A$1806,Data!$I$6:$I$1806)</f>
        <v>0</v>
      </c>
      <c r="AX403" s="9">
        <f>LOOKUP($AO403,Data!$A$6:$A$1806,Data!$J$6:$J$1806)</f>
        <v>-103</v>
      </c>
      <c r="AY403" s="9">
        <f>LOOKUP($AO403,Data!$A$6:$A$1806,Data!$K$6:$K$1806)</f>
        <v>7655</v>
      </c>
      <c r="AZ403" s="16">
        <f t="shared" si="215"/>
        <v>34.3994140625</v>
      </c>
      <c r="BB403" s="5"/>
      <c r="BO403" s="77"/>
      <c r="BP403" s="5"/>
      <c r="BQ403" s="77"/>
      <c r="BR403" s="77"/>
      <c r="BS403" s="77"/>
      <c r="BT403" s="77"/>
      <c r="BU403" s="77"/>
      <c r="BV403" s="77"/>
      <c r="BW403" s="77"/>
      <c r="BX403" s="77"/>
      <c r="CA403" s="77"/>
    </row>
    <row r="404" spans="2:79">
      <c r="B404" s="5">
        <f t="shared" si="216"/>
        <v>40098.109849536428</v>
      </c>
      <c r="C404">
        <f>LOOKUP(B404,Data!$A$6:$A$1806,Data!B$6:B$1806)</f>
        <v>59.956001281738281</v>
      </c>
      <c r="D404" s="8">
        <f>LOOKUP(B404,Data!$A$6:$A$1806,Data!C$6:C$1806)</f>
        <v>3767.4375</v>
      </c>
      <c r="H404" s="16">
        <f t="shared" si="214"/>
        <v>35.198974609375</v>
      </c>
      <c r="I404" s="8">
        <f t="shared" si="212"/>
        <v>35.209592870795341</v>
      </c>
      <c r="J404" s="8"/>
      <c r="K404" s="8"/>
      <c r="L404" s="8">
        <f t="shared" si="217"/>
        <v>0</v>
      </c>
      <c r="M404" s="8">
        <f t="shared" si="218"/>
        <v>3809.951329602648</v>
      </c>
      <c r="N404" s="8">
        <f>AVERAGE(D$79:D404)</f>
        <v>3772.6301224597391</v>
      </c>
      <c r="O404" s="8">
        <f>AVERAGE(M$79:M404)</f>
        <v>3780.013833141445</v>
      </c>
      <c r="P404" s="8">
        <f t="shared" si="222"/>
        <v>3779.3438814103097</v>
      </c>
      <c r="Q404" s="8">
        <f>AVERAGE(P$79:P404)</f>
        <v>3752.8026725434734</v>
      </c>
      <c r="R404">
        <f t="shared" si="220"/>
        <v>633</v>
      </c>
      <c r="S404" s="9"/>
      <c r="T404" s="8"/>
      <c r="U404" s="9"/>
      <c r="Y404">
        <v>0</v>
      </c>
      <c r="Z404">
        <f t="shared" si="213"/>
        <v>633</v>
      </c>
      <c r="AA404">
        <f t="shared" si="219"/>
        <v>-738.20384812153839</v>
      </c>
      <c r="AO404" s="5">
        <f t="shared" si="221"/>
        <v>40098.109849536428</v>
      </c>
      <c r="AP404" s="51">
        <f>LOOKUP($AO404,Data!$A$6:$A$1806,Data!$B$6:$B$1806)</f>
        <v>59.956001281738281</v>
      </c>
      <c r="AQ404" s="9">
        <f>LOOKUP($AO404,Data!$A$6:$A$1806,Data!$C$6:$C$1806)</f>
        <v>3767.4375</v>
      </c>
      <c r="AR404" s="9">
        <f>LOOKUP($AO404,Data!$A$6:$A$1806,Data!$D$6:$D$1806)</f>
        <v>335</v>
      </c>
      <c r="AS404" s="9">
        <f>IF($AS$1="+",LOOKUP($AO404,Data!$A$6:$A$1806,Data!$E$6:$E$1806)*-1,LOOKUP($AO404,Data!$A$6:$A$1806,Data!$E$6:$E$1806))</f>
        <v>-228.79815673828125</v>
      </c>
      <c r="AT404" s="9">
        <f>LOOKUP($AO404,Data!$A$6:$A$1806,Data!$F$6:$F$1806)</f>
        <v>16</v>
      </c>
      <c r="AU404" s="9">
        <f>LOOKUP($AO404,Data!$A$6:$A$1806,Data!$G$6:$G$1806)</f>
        <v>261.5</v>
      </c>
      <c r="AV404" s="9">
        <f>LOOKUP($AO404,Data!$A$6:$A$1806,Data!$H$6:$H$1806)</f>
        <v>10</v>
      </c>
      <c r="AW404" s="9">
        <f>LOOKUP($AO404,Data!$A$6:$A$1806,Data!$I$6:$I$1806)</f>
        <v>0</v>
      </c>
      <c r="AX404" s="9">
        <f>LOOKUP($AO404,Data!$A$6:$A$1806,Data!$J$6:$J$1806)</f>
        <v>-103</v>
      </c>
      <c r="AY404" s="9">
        <f>LOOKUP($AO404,Data!$A$6:$A$1806,Data!$K$6:$K$1806)</f>
        <v>7656</v>
      </c>
      <c r="AZ404" s="16">
        <f t="shared" si="215"/>
        <v>35.198974609375</v>
      </c>
      <c r="BB404" s="5"/>
      <c r="BO404" s="77"/>
      <c r="BP404" s="5"/>
      <c r="BQ404" s="77"/>
      <c r="BR404" s="77"/>
      <c r="BS404" s="77"/>
      <c r="BT404" s="77"/>
      <c r="BU404" s="77"/>
      <c r="BV404" s="77"/>
      <c r="BW404" s="77"/>
      <c r="BX404" s="77"/>
      <c r="CA404" s="77"/>
    </row>
    <row r="405" spans="2:79">
      <c r="B405" s="5">
        <f t="shared" si="216"/>
        <v>40098.109872684574</v>
      </c>
      <c r="C405">
        <f>LOOKUP(B405,Data!$A$6:$A$1806,Data!B$6:B$1806)</f>
        <v>59.963001251220703</v>
      </c>
      <c r="D405" s="8">
        <f>LOOKUP(B405,Data!$A$6:$A$1806,Data!C$6:C$1806)</f>
        <v>3765.6064453125</v>
      </c>
      <c r="H405" s="16">
        <f t="shared" si="214"/>
        <v>29.5989990234375</v>
      </c>
      <c r="I405" s="8">
        <f t="shared" si="212"/>
        <v>33.245885024220101</v>
      </c>
      <c r="J405" s="8"/>
      <c r="K405" s="8"/>
      <c r="L405" s="8">
        <f t="shared" si="217"/>
        <v>0</v>
      </c>
      <c r="M405" s="8">
        <f t="shared" si="218"/>
        <v>3807.9876217560727</v>
      </c>
      <c r="N405" s="8">
        <f>AVERAGE(D$79:D405)</f>
        <v>3772.6086433247324</v>
      </c>
      <c r="O405" s="8">
        <f>AVERAGE(M$79:M405)</f>
        <v>3780.0993798956183</v>
      </c>
      <c r="P405" s="8">
        <f t="shared" si="222"/>
        <v>3779.3438814103097</v>
      </c>
      <c r="Q405" s="8">
        <f>AVERAGE(P$79:P405)</f>
        <v>3752.8840872945989</v>
      </c>
      <c r="R405">
        <f t="shared" si="220"/>
        <v>633</v>
      </c>
      <c r="S405" s="9"/>
      <c r="T405" s="8"/>
      <c r="U405" s="9"/>
      <c r="Y405">
        <v>0</v>
      </c>
      <c r="Z405">
        <f t="shared" si="213"/>
        <v>633</v>
      </c>
      <c r="AA405">
        <f t="shared" si="219"/>
        <v>-803.82276261292895</v>
      </c>
      <c r="AO405" s="5">
        <f t="shared" si="221"/>
        <v>40098.109872684574</v>
      </c>
      <c r="AP405" s="51">
        <f>LOOKUP($AO405,Data!$A$6:$A$1806,Data!$B$6:$B$1806)</f>
        <v>59.963001251220703</v>
      </c>
      <c r="AQ405" s="9">
        <f>LOOKUP($AO405,Data!$A$6:$A$1806,Data!$C$6:$C$1806)</f>
        <v>3765.6064453125</v>
      </c>
      <c r="AR405" s="9">
        <f>LOOKUP($AO405,Data!$A$6:$A$1806,Data!$D$6:$D$1806)</f>
        <v>335</v>
      </c>
      <c r="AS405" s="9">
        <f>IF($AS$1="+",LOOKUP($AO405,Data!$A$6:$A$1806,Data!$E$6:$E$1806)*-1,LOOKUP($AO405,Data!$A$6:$A$1806,Data!$E$6:$E$1806))</f>
        <v>-228.79815673828125</v>
      </c>
      <c r="AT405" s="9">
        <f>LOOKUP($AO405,Data!$A$6:$A$1806,Data!$F$6:$F$1806)</f>
        <v>16</v>
      </c>
      <c r="AU405" s="9">
        <f>LOOKUP($AO405,Data!$A$6:$A$1806,Data!$G$6:$G$1806)</f>
        <v>262</v>
      </c>
      <c r="AV405" s="9">
        <f>LOOKUP($AO405,Data!$A$6:$A$1806,Data!$H$6:$H$1806)</f>
        <v>10</v>
      </c>
      <c r="AW405" s="9">
        <f>LOOKUP($AO405,Data!$A$6:$A$1806,Data!$I$6:$I$1806)</f>
        <v>0</v>
      </c>
      <c r="AX405" s="9">
        <f>LOOKUP($AO405,Data!$A$6:$A$1806,Data!$J$6:$J$1806)</f>
        <v>-103</v>
      </c>
      <c r="AY405" s="9">
        <f>LOOKUP($AO405,Data!$A$6:$A$1806,Data!$K$6:$K$1806)</f>
        <v>7656</v>
      </c>
      <c r="AZ405" s="16">
        <f t="shared" si="215"/>
        <v>29.5989990234375</v>
      </c>
      <c r="BB405" s="5"/>
      <c r="BO405" s="77"/>
      <c r="BP405" s="5"/>
      <c r="BQ405" s="77"/>
      <c r="BR405" s="77"/>
      <c r="BS405" s="77"/>
      <c r="BT405" s="77"/>
      <c r="BU405" s="77"/>
      <c r="BV405" s="77"/>
      <c r="BW405" s="77"/>
      <c r="BX405" s="77"/>
      <c r="CA405" s="77"/>
    </row>
    <row r="406" spans="2:79">
      <c r="B406" s="5">
        <f t="shared" si="216"/>
        <v>40098.10989583272</v>
      </c>
      <c r="C406">
        <f>LOOKUP(B406,Data!$A$6:$A$1806,Data!B$6:B$1806)</f>
        <v>59.963001251220703</v>
      </c>
      <c r="D406" s="8">
        <f>LOOKUP(B406,Data!$A$6:$A$1806,Data!C$6:C$1806)</f>
        <v>3765.6064453125</v>
      </c>
      <c r="H406" s="16">
        <f t="shared" si="214"/>
        <v>29.5989990234375</v>
      </c>
      <c r="I406" s="8">
        <f t="shared" si="212"/>
        <v>31.969474923946191</v>
      </c>
      <c r="J406" s="8"/>
      <c r="K406" s="8"/>
      <c r="L406" s="8">
        <f t="shared" si="217"/>
        <v>0</v>
      </c>
      <c r="M406" s="8">
        <f t="shared" si="218"/>
        <v>3806.7112116557987</v>
      </c>
      <c r="N406" s="8">
        <f>AVERAGE(D$79:D406)</f>
        <v>3772.5872951600609</v>
      </c>
      <c r="O406" s="8">
        <f>AVERAGE(M$79:M406)</f>
        <v>3780.1805135290333</v>
      </c>
      <c r="P406" s="8">
        <f t="shared" si="222"/>
        <v>3779.3438814103097</v>
      </c>
      <c r="Q406" s="8">
        <f>AVERAGE(P$79:P406)</f>
        <v>3752.9650040961756</v>
      </c>
      <c r="R406">
        <f t="shared" si="220"/>
        <v>633</v>
      </c>
      <c r="S406" s="9"/>
      <c r="T406" s="8"/>
      <c r="U406" s="9"/>
      <c r="Y406">
        <v>0</v>
      </c>
      <c r="Z406">
        <f t="shared" si="213"/>
        <v>633</v>
      </c>
      <c r="AA406">
        <f t="shared" si="219"/>
        <v>-803.82276261292895</v>
      </c>
      <c r="AO406" s="5">
        <f t="shared" si="221"/>
        <v>40098.10989583272</v>
      </c>
      <c r="AP406" s="51">
        <f>LOOKUP($AO406,Data!$A$6:$A$1806,Data!$B$6:$B$1806)</f>
        <v>59.963001251220703</v>
      </c>
      <c r="AQ406" s="9">
        <f>LOOKUP($AO406,Data!$A$6:$A$1806,Data!$C$6:$C$1806)</f>
        <v>3765.6064453125</v>
      </c>
      <c r="AR406" s="9">
        <f>LOOKUP($AO406,Data!$A$6:$A$1806,Data!$D$6:$D$1806)</f>
        <v>335</v>
      </c>
      <c r="AS406" s="9">
        <f>IF($AS$1="+",LOOKUP($AO406,Data!$A$6:$A$1806,Data!$E$6:$E$1806)*-1,LOOKUP($AO406,Data!$A$6:$A$1806,Data!$E$6:$E$1806))</f>
        <v>-228.79815673828125</v>
      </c>
      <c r="AT406" s="9">
        <f>LOOKUP($AO406,Data!$A$6:$A$1806,Data!$F$6:$F$1806)</f>
        <v>16</v>
      </c>
      <c r="AU406" s="9">
        <f>LOOKUP($AO406,Data!$A$6:$A$1806,Data!$G$6:$G$1806)</f>
        <v>262</v>
      </c>
      <c r="AV406" s="9">
        <f>LOOKUP($AO406,Data!$A$6:$A$1806,Data!$H$6:$H$1806)</f>
        <v>10</v>
      </c>
      <c r="AW406" s="9">
        <f>LOOKUP($AO406,Data!$A$6:$A$1806,Data!$I$6:$I$1806)</f>
        <v>0</v>
      </c>
      <c r="AX406" s="9">
        <f>LOOKUP($AO406,Data!$A$6:$A$1806,Data!$J$6:$J$1806)</f>
        <v>-103</v>
      </c>
      <c r="AY406" s="9">
        <f>LOOKUP($AO406,Data!$A$6:$A$1806,Data!$K$6:$K$1806)</f>
        <v>7656</v>
      </c>
      <c r="AZ406" s="16">
        <f t="shared" si="215"/>
        <v>29.5989990234375</v>
      </c>
      <c r="BB406" s="5"/>
      <c r="BO406" s="77"/>
      <c r="BP406" s="5"/>
      <c r="BQ406" s="77"/>
      <c r="BR406" s="77"/>
      <c r="BS406" s="77"/>
      <c r="BT406" s="77"/>
      <c r="BU406" s="77"/>
      <c r="BV406" s="77"/>
      <c r="BW406" s="77"/>
      <c r="BX406" s="77"/>
      <c r="CA406" s="77"/>
    </row>
    <row r="407" spans="2:79">
      <c r="B407" s="5">
        <f t="shared" si="216"/>
        <v>40098.109918980866</v>
      </c>
      <c r="C407">
        <f>LOOKUP(B407,Data!$A$6:$A$1806,Data!B$6:B$1806)</f>
        <v>59.96099853515625</v>
      </c>
      <c r="D407" s="8">
        <f>LOOKUP(B407,Data!$A$6:$A$1806,Data!C$6:C$1806)</f>
        <v>3761.5703125</v>
      </c>
      <c r="H407" s="16">
        <f t="shared" si="214"/>
        <v>31.201171875</v>
      </c>
      <c r="I407" s="8">
        <f t="shared" si="212"/>
        <v>31.700568856815025</v>
      </c>
      <c r="J407" s="8"/>
      <c r="K407" s="8"/>
      <c r="L407" s="8">
        <f t="shared" si="217"/>
        <v>0</v>
      </c>
      <c r="M407" s="8">
        <f t="shared" si="218"/>
        <v>3806.4423055886678</v>
      </c>
      <c r="N407" s="8">
        <f>AVERAGE(D$79:D407)</f>
        <v>3772.5538088905773</v>
      </c>
      <c r="O407" s="8">
        <f>AVERAGE(M$79:M407)</f>
        <v>3780.2603366052022</v>
      </c>
      <c r="P407" s="8">
        <f t="shared" si="222"/>
        <v>3779.3438814103097</v>
      </c>
      <c r="Q407" s="8">
        <f>AVERAGE(P$79:P407)</f>
        <v>3753.0454275026214</v>
      </c>
      <c r="R407">
        <f t="shared" si="220"/>
        <v>633</v>
      </c>
      <c r="S407" s="9"/>
      <c r="T407" s="8"/>
      <c r="U407" s="9"/>
      <c r="Y407">
        <v>0</v>
      </c>
      <c r="Z407">
        <f t="shared" si="213"/>
        <v>633</v>
      </c>
      <c r="AA407">
        <f t="shared" si="219"/>
        <v>-783.88715308122914</v>
      </c>
      <c r="AO407" s="5">
        <f t="shared" si="221"/>
        <v>40098.109918980866</v>
      </c>
      <c r="AP407" s="51">
        <f>LOOKUP($AO407,Data!$A$6:$A$1806,Data!$B$6:$B$1806)</f>
        <v>59.96099853515625</v>
      </c>
      <c r="AQ407" s="9">
        <f>LOOKUP($AO407,Data!$A$6:$A$1806,Data!$C$6:$C$1806)</f>
        <v>3761.5703125</v>
      </c>
      <c r="AR407" s="9">
        <f>LOOKUP($AO407,Data!$A$6:$A$1806,Data!$D$6:$D$1806)</f>
        <v>335</v>
      </c>
      <c r="AS407" s="9">
        <f>IF($AS$1="+",LOOKUP($AO407,Data!$A$6:$A$1806,Data!$E$6:$E$1806)*-1,LOOKUP($AO407,Data!$A$6:$A$1806,Data!$E$6:$E$1806))</f>
        <v>-228.79815673828125</v>
      </c>
      <c r="AT407" s="9">
        <f>LOOKUP($AO407,Data!$A$6:$A$1806,Data!$F$6:$F$1806)</f>
        <v>16</v>
      </c>
      <c r="AU407" s="9">
        <f>LOOKUP($AO407,Data!$A$6:$A$1806,Data!$G$6:$G$1806)</f>
        <v>262.5</v>
      </c>
      <c r="AV407" s="9">
        <f>LOOKUP($AO407,Data!$A$6:$A$1806,Data!$H$6:$H$1806)</f>
        <v>10</v>
      </c>
      <c r="AW407" s="9">
        <f>LOOKUP($AO407,Data!$A$6:$A$1806,Data!$I$6:$I$1806)</f>
        <v>0</v>
      </c>
      <c r="AX407" s="9">
        <f>LOOKUP($AO407,Data!$A$6:$A$1806,Data!$J$6:$J$1806)</f>
        <v>-103</v>
      </c>
      <c r="AY407" s="9">
        <f>LOOKUP($AO407,Data!$A$6:$A$1806,Data!$K$6:$K$1806)</f>
        <v>7657</v>
      </c>
      <c r="AZ407" s="16">
        <f t="shared" si="215"/>
        <v>31.201171875</v>
      </c>
      <c r="BB407" s="5"/>
      <c r="BO407" s="77"/>
      <c r="BP407" s="5"/>
      <c r="BQ407" s="77"/>
      <c r="BR407" s="77"/>
      <c r="BS407" s="77"/>
      <c r="BT407" s="77"/>
      <c r="BU407" s="77"/>
      <c r="BV407" s="77"/>
      <c r="BW407" s="77"/>
      <c r="BX407" s="77"/>
      <c r="CA407" s="77"/>
    </row>
    <row r="408" spans="2:79">
      <c r="B408" s="5">
        <f t="shared" si="216"/>
        <v>40098.109942129013</v>
      </c>
      <c r="C408">
        <f>LOOKUP(B408,Data!$A$6:$A$1806,Data!B$6:B$1806)</f>
        <v>59.963001251220703</v>
      </c>
      <c r="D408" s="8">
        <f>LOOKUP(B408,Data!$A$6:$A$1806,Data!C$6:C$1806)</f>
        <v>3761.919921875</v>
      </c>
      <c r="H408" s="16">
        <f t="shared" si="214"/>
        <v>29.5989990234375</v>
      </c>
      <c r="I408" s="8">
        <f t="shared" si="212"/>
        <v>30.965019415132893</v>
      </c>
      <c r="J408" s="8"/>
      <c r="K408" s="8"/>
      <c r="L408" s="8">
        <f t="shared" si="217"/>
        <v>0</v>
      </c>
      <c r="M408" s="8">
        <f t="shared" si="218"/>
        <v>3805.7067561469858</v>
      </c>
      <c r="N408" s="8">
        <f>AVERAGE(D$79:D408)</f>
        <v>3772.5215849905303</v>
      </c>
      <c r="O408" s="8">
        <f>AVERAGE(M$79:M408)</f>
        <v>3780.3374469674504</v>
      </c>
      <c r="P408" s="8">
        <f t="shared" si="222"/>
        <v>3779.3438814103097</v>
      </c>
      <c r="Q408" s="8">
        <f>AVERAGE(P$79:P408)</f>
        <v>3753.1253620129792</v>
      </c>
      <c r="R408">
        <f t="shared" si="220"/>
        <v>633</v>
      </c>
      <c r="S408" s="9"/>
      <c r="T408" s="8"/>
      <c r="U408" s="9"/>
      <c r="Y408">
        <v>0</v>
      </c>
      <c r="Z408">
        <f t="shared" si="213"/>
        <v>633</v>
      </c>
      <c r="AA408">
        <f t="shared" si="219"/>
        <v>-803.82276261292895</v>
      </c>
      <c r="AO408" s="5">
        <f t="shared" si="221"/>
        <v>40098.109942129013</v>
      </c>
      <c r="AP408" s="51">
        <f>LOOKUP($AO408,Data!$A$6:$A$1806,Data!$B$6:$B$1806)</f>
        <v>59.963001251220703</v>
      </c>
      <c r="AQ408" s="9">
        <f>LOOKUP($AO408,Data!$A$6:$A$1806,Data!$C$6:$C$1806)</f>
        <v>3761.919921875</v>
      </c>
      <c r="AR408" s="9">
        <f>LOOKUP($AO408,Data!$A$6:$A$1806,Data!$D$6:$D$1806)</f>
        <v>335</v>
      </c>
      <c r="AS408" s="9">
        <f>IF($AS$1="+",LOOKUP($AO408,Data!$A$6:$A$1806,Data!$E$6:$E$1806)*-1,LOOKUP($AO408,Data!$A$6:$A$1806,Data!$E$6:$E$1806))</f>
        <v>-228.79815673828125</v>
      </c>
      <c r="AT408" s="9">
        <f>LOOKUP($AO408,Data!$A$6:$A$1806,Data!$F$6:$F$1806)</f>
        <v>16</v>
      </c>
      <c r="AU408" s="9">
        <f>LOOKUP($AO408,Data!$A$6:$A$1806,Data!$G$6:$G$1806)</f>
        <v>263</v>
      </c>
      <c r="AV408" s="9">
        <f>LOOKUP($AO408,Data!$A$6:$A$1806,Data!$H$6:$H$1806)</f>
        <v>10</v>
      </c>
      <c r="AW408" s="9">
        <f>LOOKUP($AO408,Data!$A$6:$A$1806,Data!$I$6:$I$1806)</f>
        <v>0</v>
      </c>
      <c r="AX408" s="9">
        <f>LOOKUP($AO408,Data!$A$6:$A$1806,Data!$J$6:$J$1806)</f>
        <v>-103</v>
      </c>
      <c r="AY408" s="9">
        <f>LOOKUP($AO408,Data!$A$6:$A$1806,Data!$K$6:$K$1806)</f>
        <v>7657</v>
      </c>
      <c r="AZ408" s="16">
        <f t="shared" si="215"/>
        <v>29.5989990234375</v>
      </c>
      <c r="BB408" s="5"/>
      <c r="BO408" s="77"/>
      <c r="BP408" s="5"/>
      <c r="BQ408" s="77"/>
      <c r="BR408" s="77"/>
      <c r="BS408" s="77"/>
      <c r="BT408" s="77"/>
      <c r="BU408" s="77"/>
      <c r="BV408" s="77"/>
      <c r="BW408" s="77"/>
      <c r="BX408" s="77"/>
      <c r="CA408" s="77"/>
    </row>
    <row r="409" spans="2:79">
      <c r="B409" s="5">
        <f t="shared" si="216"/>
        <v>40098.109965277159</v>
      </c>
      <c r="C409">
        <f>LOOKUP(B409,Data!$A$6:$A$1806,Data!B$6:B$1806)</f>
        <v>59.963001251220703</v>
      </c>
      <c r="D409" s="8">
        <f>LOOKUP(B409,Data!$A$6:$A$1806,Data!C$6:C$1806)</f>
        <v>3761.919921875</v>
      </c>
      <c r="H409" s="16">
        <f t="shared" si="214"/>
        <v>29.5989990234375</v>
      </c>
      <c r="I409" s="8">
        <f t="shared" si="212"/>
        <v>30.486912278039505</v>
      </c>
      <c r="J409" s="8"/>
      <c r="K409" s="8"/>
      <c r="L409" s="8">
        <f t="shared" si="217"/>
        <v>0</v>
      </c>
      <c r="M409" s="8">
        <f t="shared" si="218"/>
        <v>3805.2286490098923</v>
      </c>
      <c r="N409" s="8">
        <f>AVERAGE(D$79:D409)</f>
        <v>3772.489555796828</v>
      </c>
      <c r="O409" s="8">
        <f>AVERAGE(M$79:M409)</f>
        <v>3780.4126469736211</v>
      </c>
      <c r="P409" s="8">
        <f t="shared" si="222"/>
        <v>3779.3438814103097</v>
      </c>
      <c r="Q409" s="8">
        <f>AVERAGE(P$79:P409)</f>
        <v>3753.2048120717591</v>
      </c>
      <c r="R409">
        <f t="shared" si="220"/>
        <v>633</v>
      </c>
      <c r="S409" s="9"/>
      <c r="T409" s="8"/>
      <c r="U409" s="9"/>
      <c r="Y409">
        <v>0</v>
      </c>
      <c r="Z409">
        <f t="shared" si="213"/>
        <v>633</v>
      </c>
      <c r="AA409">
        <f t="shared" si="219"/>
        <v>-803.82276261292895</v>
      </c>
      <c r="AO409" s="5">
        <f t="shared" si="221"/>
        <v>40098.109965277159</v>
      </c>
      <c r="AP409" s="51">
        <f>LOOKUP($AO409,Data!$A$6:$A$1806,Data!$B$6:$B$1806)</f>
        <v>59.963001251220703</v>
      </c>
      <c r="AQ409" s="9">
        <f>LOOKUP($AO409,Data!$A$6:$A$1806,Data!$C$6:$C$1806)</f>
        <v>3761.919921875</v>
      </c>
      <c r="AR409" s="9">
        <f>LOOKUP($AO409,Data!$A$6:$A$1806,Data!$D$6:$D$1806)</f>
        <v>335</v>
      </c>
      <c r="AS409" s="9">
        <f>IF($AS$1="+",LOOKUP($AO409,Data!$A$6:$A$1806,Data!$E$6:$E$1806)*-1,LOOKUP($AO409,Data!$A$6:$A$1806,Data!$E$6:$E$1806))</f>
        <v>-228.79815673828125</v>
      </c>
      <c r="AT409" s="9">
        <f>LOOKUP($AO409,Data!$A$6:$A$1806,Data!$F$6:$F$1806)</f>
        <v>16</v>
      </c>
      <c r="AU409" s="9">
        <f>LOOKUP($AO409,Data!$A$6:$A$1806,Data!$G$6:$G$1806)</f>
        <v>263</v>
      </c>
      <c r="AV409" s="9">
        <f>LOOKUP($AO409,Data!$A$6:$A$1806,Data!$H$6:$H$1806)</f>
        <v>10</v>
      </c>
      <c r="AW409" s="9">
        <f>LOOKUP($AO409,Data!$A$6:$A$1806,Data!$I$6:$I$1806)</f>
        <v>0</v>
      </c>
      <c r="AX409" s="9">
        <f>LOOKUP($AO409,Data!$A$6:$A$1806,Data!$J$6:$J$1806)</f>
        <v>-103</v>
      </c>
      <c r="AY409" s="9">
        <f>LOOKUP($AO409,Data!$A$6:$A$1806,Data!$K$6:$K$1806)</f>
        <v>7657</v>
      </c>
      <c r="AZ409" s="16">
        <f t="shared" si="215"/>
        <v>29.5989990234375</v>
      </c>
      <c r="BB409" s="5"/>
      <c r="BO409" s="77"/>
      <c r="BP409" s="5"/>
      <c r="BQ409" s="77"/>
      <c r="BR409" s="77"/>
      <c r="BS409" s="77"/>
      <c r="BT409" s="77"/>
      <c r="BU409" s="77"/>
      <c r="BV409" s="77"/>
      <c r="BW409" s="77"/>
      <c r="BX409" s="77"/>
      <c r="CA409" s="77"/>
    </row>
    <row r="410" spans="2:79">
      <c r="B410" s="5">
        <f t="shared" si="216"/>
        <v>40098.109988425305</v>
      </c>
      <c r="C410">
        <f>LOOKUP(B410,Data!$A$6:$A$1806,Data!B$6:B$1806)</f>
        <v>59.963001251220703</v>
      </c>
      <c r="D410" s="8">
        <f>LOOKUP(B410,Data!$A$6:$A$1806,Data!C$6:C$1806)</f>
        <v>3758.52197265625</v>
      </c>
      <c r="H410" s="16">
        <f t="shared" si="214"/>
        <v>29.5989990234375</v>
      </c>
      <c r="I410" s="8">
        <f t="shared" si="212"/>
        <v>30.176142638928802</v>
      </c>
      <c r="J410" s="8"/>
      <c r="K410" s="8"/>
      <c r="L410" s="8">
        <f t="shared" si="217"/>
        <v>0</v>
      </c>
      <c r="M410" s="8">
        <f t="shared" si="218"/>
        <v>3804.9178793707815</v>
      </c>
      <c r="N410" s="8">
        <f>AVERAGE(D$79:D410)</f>
        <v>3772.4474847632719</v>
      </c>
      <c r="O410" s="8">
        <f>AVERAGE(M$79:M410)</f>
        <v>3780.486457914576</v>
      </c>
      <c r="P410" s="8">
        <f t="shared" si="222"/>
        <v>3779.3438814103097</v>
      </c>
      <c r="Q410" s="8">
        <f>AVERAGE(P$79:P410)</f>
        <v>3753.2837820697605</v>
      </c>
      <c r="R410">
        <f t="shared" si="220"/>
        <v>633</v>
      </c>
      <c r="S410" s="9"/>
      <c r="T410" s="8"/>
      <c r="U410" s="9"/>
      <c r="Y410">
        <v>0</v>
      </c>
      <c r="Z410">
        <f t="shared" si="213"/>
        <v>633</v>
      </c>
      <c r="AA410">
        <f t="shared" si="219"/>
        <v>-803.82276261292895</v>
      </c>
      <c r="AO410" s="5">
        <f t="shared" si="221"/>
        <v>40098.109988425305</v>
      </c>
      <c r="AP410" s="51">
        <f>LOOKUP($AO410,Data!$A$6:$A$1806,Data!$B$6:$B$1806)</f>
        <v>59.963001251220703</v>
      </c>
      <c r="AQ410" s="9">
        <f>LOOKUP($AO410,Data!$A$6:$A$1806,Data!$C$6:$C$1806)</f>
        <v>3758.52197265625</v>
      </c>
      <c r="AR410" s="9">
        <f>LOOKUP($AO410,Data!$A$6:$A$1806,Data!$D$6:$D$1806)</f>
        <v>335</v>
      </c>
      <c r="AS410" s="9">
        <f>IF($AS$1="+",LOOKUP($AO410,Data!$A$6:$A$1806,Data!$E$6:$E$1806)*-1,LOOKUP($AO410,Data!$A$6:$A$1806,Data!$E$6:$E$1806))</f>
        <v>-228.79815673828125</v>
      </c>
      <c r="AT410" s="9">
        <f>LOOKUP($AO410,Data!$A$6:$A$1806,Data!$F$6:$F$1806)</f>
        <v>16</v>
      </c>
      <c r="AU410" s="9">
        <f>LOOKUP($AO410,Data!$A$6:$A$1806,Data!$G$6:$G$1806)</f>
        <v>263.5</v>
      </c>
      <c r="AV410" s="9">
        <f>LOOKUP($AO410,Data!$A$6:$A$1806,Data!$H$6:$H$1806)</f>
        <v>10</v>
      </c>
      <c r="AW410" s="9">
        <f>LOOKUP($AO410,Data!$A$6:$A$1806,Data!$I$6:$I$1806)</f>
        <v>0</v>
      </c>
      <c r="AX410" s="9">
        <f>LOOKUP($AO410,Data!$A$6:$A$1806,Data!$J$6:$J$1806)</f>
        <v>-103</v>
      </c>
      <c r="AY410" s="9">
        <f>LOOKUP($AO410,Data!$A$6:$A$1806,Data!$K$6:$K$1806)</f>
        <v>7658</v>
      </c>
      <c r="AZ410" s="16">
        <f t="shared" si="215"/>
        <v>29.5989990234375</v>
      </c>
      <c r="BB410" s="5"/>
      <c r="BO410" s="77"/>
      <c r="BP410" s="5"/>
      <c r="BQ410" s="77"/>
      <c r="BR410" s="77"/>
      <c r="BS410" s="77"/>
      <c r="BT410" s="77"/>
      <c r="BU410" s="77"/>
      <c r="BV410" s="77"/>
      <c r="BW410" s="77"/>
      <c r="BX410" s="77"/>
      <c r="CA410" s="77"/>
    </row>
    <row r="411" spans="2:79">
      <c r="B411" s="5">
        <f t="shared" si="216"/>
        <v>40098.110011573452</v>
      </c>
      <c r="C411">
        <f>LOOKUP(B411,Data!$A$6:$A$1806,Data!B$6:B$1806)</f>
        <v>59.967998504638672</v>
      </c>
      <c r="D411" s="8">
        <f>LOOKUP(B411,Data!$A$6:$A$1806,Data!C$6:C$1806)</f>
        <v>3752.4287109375</v>
      </c>
      <c r="H411" s="16">
        <f t="shared" si="214"/>
        <v>25.6011962890625</v>
      </c>
      <c r="I411" s="8">
        <f t="shared" si="212"/>
        <v>28.574911416475597</v>
      </c>
      <c r="J411" s="8"/>
      <c r="K411" s="8"/>
      <c r="L411" s="8">
        <f t="shared" si="217"/>
        <v>0</v>
      </c>
      <c r="M411" s="8">
        <f t="shared" si="218"/>
        <v>3803.3166481483281</v>
      </c>
      <c r="N411" s="8">
        <f>AVERAGE(D$79:D411)</f>
        <v>3772.3873683253564</v>
      </c>
      <c r="O411" s="8">
        <f>AVERAGE(M$79:M411)</f>
        <v>3780.5550170444071</v>
      </c>
      <c r="P411" s="8">
        <f t="shared" si="222"/>
        <v>3779.3438814103097</v>
      </c>
      <c r="Q411" s="8">
        <f>AVERAGE(P$79:P411)</f>
        <v>3753.3622763448825</v>
      </c>
      <c r="R411">
        <f t="shared" si="220"/>
        <v>633</v>
      </c>
      <c r="S411" s="9"/>
      <c r="T411" s="8"/>
      <c r="U411" s="9"/>
      <c r="Y411">
        <v>0</v>
      </c>
      <c r="Z411">
        <f t="shared" si="213"/>
        <v>633</v>
      </c>
      <c r="AA411">
        <f t="shared" si="219"/>
        <v>-858.28821475676932</v>
      </c>
      <c r="AO411" s="5">
        <f t="shared" si="221"/>
        <v>40098.110011573452</v>
      </c>
      <c r="AP411" s="51">
        <f>LOOKUP($AO411,Data!$A$6:$A$1806,Data!$B$6:$B$1806)</f>
        <v>59.967998504638672</v>
      </c>
      <c r="AQ411" s="9">
        <f>LOOKUP($AO411,Data!$A$6:$A$1806,Data!$C$6:$C$1806)</f>
        <v>3752.4287109375</v>
      </c>
      <c r="AR411" s="9">
        <f>LOOKUP($AO411,Data!$A$6:$A$1806,Data!$D$6:$D$1806)</f>
        <v>335</v>
      </c>
      <c r="AS411" s="9">
        <f>IF($AS$1="+",LOOKUP($AO411,Data!$A$6:$A$1806,Data!$E$6:$E$1806)*-1,LOOKUP($AO411,Data!$A$6:$A$1806,Data!$E$6:$E$1806))</f>
        <v>-229.46696472167969</v>
      </c>
      <c r="AT411" s="9">
        <f>LOOKUP($AO411,Data!$A$6:$A$1806,Data!$F$6:$F$1806)</f>
        <v>16</v>
      </c>
      <c r="AU411" s="9">
        <f>LOOKUP($AO411,Data!$A$6:$A$1806,Data!$G$6:$G$1806)</f>
        <v>264</v>
      </c>
      <c r="AV411" s="9">
        <f>LOOKUP($AO411,Data!$A$6:$A$1806,Data!$H$6:$H$1806)</f>
        <v>10</v>
      </c>
      <c r="AW411" s="9">
        <f>LOOKUP($AO411,Data!$A$6:$A$1806,Data!$I$6:$I$1806)</f>
        <v>0</v>
      </c>
      <c r="AX411" s="9">
        <f>LOOKUP($AO411,Data!$A$6:$A$1806,Data!$J$6:$J$1806)</f>
        <v>-103</v>
      </c>
      <c r="AY411" s="9">
        <f>LOOKUP($AO411,Data!$A$6:$A$1806,Data!$K$6:$K$1806)</f>
        <v>7658</v>
      </c>
      <c r="AZ411" s="16">
        <f t="shared" si="215"/>
        <v>25.6011962890625</v>
      </c>
      <c r="BB411" s="5"/>
      <c r="BO411" s="77"/>
      <c r="BP411" s="5"/>
      <c r="BQ411" s="77"/>
      <c r="BR411" s="77"/>
      <c r="BS411" s="77"/>
      <c r="BT411" s="77"/>
      <c r="BU411" s="77"/>
      <c r="BV411" s="77"/>
      <c r="BW411" s="77"/>
      <c r="BX411" s="77"/>
      <c r="CA411" s="77"/>
    </row>
    <row r="412" spans="2:79">
      <c r="B412" s="5">
        <f t="shared" si="216"/>
        <v>40098.110034721598</v>
      </c>
      <c r="C412">
        <f>LOOKUP(B412,Data!$A$6:$A$1806,Data!B$6:B$1806)</f>
        <v>59.967998504638672</v>
      </c>
      <c r="D412" s="8">
        <f>LOOKUP(B412,Data!$A$6:$A$1806,Data!C$6:C$1806)</f>
        <v>3752.4287109375</v>
      </c>
      <c r="H412" s="16">
        <f t="shared" si="214"/>
        <v>25.6011962890625</v>
      </c>
      <c r="I412" s="8">
        <f t="shared" si="212"/>
        <v>27.534111121881015</v>
      </c>
      <c r="J412" s="8"/>
      <c r="K412" s="8"/>
      <c r="L412" s="8">
        <f t="shared" si="217"/>
        <v>0</v>
      </c>
      <c r="M412" s="8">
        <f t="shared" si="218"/>
        <v>3802.2758478537335</v>
      </c>
      <c r="N412" s="8">
        <f>AVERAGE(D$79:D412)</f>
        <v>3772.3276118661115</v>
      </c>
      <c r="O412" s="8">
        <f>AVERAGE(M$79:M412)</f>
        <v>3780.6200494719797</v>
      </c>
      <c r="P412" s="8">
        <f t="shared" si="222"/>
        <v>3779.3438814103097</v>
      </c>
      <c r="Q412" s="8">
        <f>AVERAGE(P$79:P412)</f>
        <v>3753.440299182917</v>
      </c>
      <c r="R412">
        <f t="shared" si="220"/>
        <v>633</v>
      </c>
      <c r="S412" s="9"/>
      <c r="T412" s="8"/>
      <c r="U412" s="9"/>
      <c r="Y412">
        <v>0</v>
      </c>
      <c r="Z412">
        <f t="shared" si="213"/>
        <v>633</v>
      </c>
      <c r="AA412">
        <f t="shared" si="219"/>
        <v>-858.28821475676932</v>
      </c>
      <c r="AO412" s="5">
        <f t="shared" si="221"/>
        <v>40098.110034721598</v>
      </c>
      <c r="AP412" s="51">
        <f>LOOKUP($AO412,Data!$A$6:$A$1806,Data!$B$6:$B$1806)</f>
        <v>59.967998504638672</v>
      </c>
      <c r="AQ412" s="9">
        <f>LOOKUP($AO412,Data!$A$6:$A$1806,Data!$C$6:$C$1806)</f>
        <v>3752.4287109375</v>
      </c>
      <c r="AR412" s="9">
        <f>LOOKUP($AO412,Data!$A$6:$A$1806,Data!$D$6:$D$1806)</f>
        <v>335</v>
      </c>
      <c r="AS412" s="9">
        <f>IF($AS$1="+",LOOKUP($AO412,Data!$A$6:$A$1806,Data!$E$6:$E$1806)*-1,LOOKUP($AO412,Data!$A$6:$A$1806,Data!$E$6:$E$1806))</f>
        <v>-229.46696472167969</v>
      </c>
      <c r="AT412" s="9">
        <f>LOOKUP($AO412,Data!$A$6:$A$1806,Data!$F$6:$F$1806)</f>
        <v>16</v>
      </c>
      <c r="AU412" s="9">
        <f>LOOKUP($AO412,Data!$A$6:$A$1806,Data!$G$6:$G$1806)</f>
        <v>264</v>
      </c>
      <c r="AV412" s="9">
        <f>LOOKUP($AO412,Data!$A$6:$A$1806,Data!$H$6:$H$1806)</f>
        <v>10</v>
      </c>
      <c r="AW412" s="9">
        <f>LOOKUP($AO412,Data!$A$6:$A$1806,Data!$I$6:$I$1806)</f>
        <v>0</v>
      </c>
      <c r="AX412" s="9">
        <f>LOOKUP($AO412,Data!$A$6:$A$1806,Data!$J$6:$J$1806)</f>
        <v>-103</v>
      </c>
      <c r="AY412" s="9">
        <f>LOOKUP($AO412,Data!$A$6:$A$1806,Data!$K$6:$K$1806)</f>
        <v>7658</v>
      </c>
      <c r="AZ412" s="16">
        <f t="shared" si="215"/>
        <v>25.6011962890625</v>
      </c>
      <c r="BB412" s="5"/>
      <c r="BO412" s="77"/>
      <c r="BP412" s="5"/>
      <c r="BQ412" s="77"/>
      <c r="BR412" s="77"/>
      <c r="BS412" s="77"/>
      <c r="BT412" s="77"/>
      <c r="BU412" s="77"/>
      <c r="BV412" s="77"/>
      <c r="BW412" s="77"/>
      <c r="BX412" s="77"/>
      <c r="CA412" s="77"/>
    </row>
    <row r="413" spans="2:79">
      <c r="B413" s="5">
        <f t="shared" si="216"/>
        <v>40098.110057869744</v>
      </c>
      <c r="C413">
        <f>LOOKUP(B413,Data!$A$6:$A$1806,Data!B$6:B$1806)</f>
        <v>59.967998504638672</v>
      </c>
      <c r="D413" s="8">
        <f>LOOKUP(B413,Data!$A$6:$A$1806,Data!C$6:C$1806)</f>
        <v>3753.82958984375</v>
      </c>
      <c r="H413" s="16">
        <f t="shared" si="214"/>
        <v>25.6011962890625</v>
      </c>
      <c r="I413" s="8">
        <f t="shared" si="212"/>
        <v>26.857590930394537</v>
      </c>
      <c r="J413" s="8"/>
      <c r="K413" s="8"/>
      <c r="L413" s="8">
        <f t="shared" si="217"/>
        <v>0</v>
      </c>
      <c r="M413" s="8">
        <f t="shared" si="218"/>
        <v>3801.5993276622471</v>
      </c>
      <c r="N413" s="8">
        <f>AVERAGE(D$79:D413)</f>
        <v>3772.2723938899253</v>
      </c>
      <c r="O413" s="8">
        <f>AVERAGE(M$79:M413)</f>
        <v>3780.682674182995</v>
      </c>
      <c r="P413" s="8">
        <f t="shared" si="222"/>
        <v>3779.3438814103097</v>
      </c>
      <c r="Q413" s="8">
        <f>AVERAGE(P$79:P413)</f>
        <v>3753.5178548183285</v>
      </c>
      <c r="R413">
        <f t="shared" si="220"/>
        <v>633</v>
      </c>
      <c r="S413" s="9"/>
      <c r="T413" s="8"/>
      <c r="U413" s="9"/>
      <c r="Y413">
        <v>0</v>
      </c>
      <c r="Z413">
        <f t="shared" si="213"/>
        <v>633</v>
      </c>
      <c r="AA413">
        <f t="shared" si="219"/>
        <v>-858.28821475676932</v>
      </c>
      <c r="AO413" s="5">
        <f t="shared" si="221"/>
        <v>40098.110057869744</v>
      </c>
      <c r="AP413" s="51">
        <f>LOOKUP($AO413,Data!$A$6:$A$1806,Data!$B$6:$B$1806)</f>
        <v>59.967998504638672</v>
      </c>
      <c r="AQ413" s="9">
        <f>LOOKUP($AO413,Data!$A$6:$A$1806,Data!$C$6:$C$1806)</f>
        <v>3753.82958984375</v>
      </c>
      <c r="AR413" s="9">
        <f>LOOKUP($AO413,Data!$A$6:$A$1806,Data!$D$6:$D$1806)</f>
        <v>335</v>
      </c>
      <c r="AS413" s="9">
        <f>IF($AS$1="+",LOOKUP($AO413,Data!$A$6:$A$1806,Data!$E$6:$E$1806)*-1,LOOKUP($AO413,Data!$A$6:$A$1806,Data!$E$6:$E$1806))</f>
        <v>-229.46696472167969</v>
      </c>
      <c r="AT413" s="9">
        <f>LOOKUP($AO413,Data!$A$6:$A$1806,Data!$F$6:$F$1806)</f>
        <v>16</v>
      </c>
      <c r="AU413" s="9">
        <f>LOOKUP($AO413,Data!$A$6:$A$1806,Data!$G$6:$G$1806)</f>
        <v>264.5</v>
      </c>
      <c r="AV413" s="9">
        <f>LOOKUP($AO413,Data!$A$6:$A$1806,Data!$H$6:$H$1806)</f>
        <v>10</v>
      </c>
      <c r="AW413" s="9">
        <f>LOOKUP($AO413,Data!$A$6:$A$1806,Data!$I$6:$I$1806)</f>
        <v>0</v>
      </c>
      <c r="AX413" s="9">
        <f>LOOKUP($AO413,Data!$A$6:$A$1806,Data!$J$6:$J$1806)</f>
        <v>-103</v>
      </c>
      <c r="AY413" s="9">
        <f>LOOKUP($AO413,Data!$A$6:$A$1806,Data!$K$6:$K$1806)</f>
        <v>7659</v>
      </c>
      <c r="AZ413" s="16">
        <f t="shared" si="215"/>
        <v>25.6011962890625</v>
      </c>
      <c r="BB413" s="5"/>
      <c r="BO413" s="77"/>
      <c r="BP413" s="5"/>
      <c r="BQ413" s="77"/>
      <c r="BR413" s="77"/>
      <c r="BS413" s="77"/>
      <c r="BT413" s="77"/>
      <c r="BU413" s="77"/>
      <c r="BV413" s="77"/>
      <c r="BW413" s="77"/>
      <c r="BX413" s="77"/>
      <c r="CA413" s="77"/>
    </row>
    <row r="414" spans="2:79">
      <c r="B414" s="5">
        <f t="shared" si="216"/>
        <v>40098.11008101789</v>
      </c>
      <c r="C414">
        <f>LOOKUP(B414,Data!$A$6:$A$1806,Data!B$6:B$1806)</f>
        <v>59.970001220703125</v>
      </c>
      <c r="D414" s="8">
        <f>LOOKUP(B414,Data!$A$6:$A$1806,Data!C$6:C$1806)</f>
        <v>3753.51025390625</v>
      </c>
      <c r="H414" s="16">
        <f t="shared" si="214"/>
        <v>23.9990234375</v>
      </c>
      <c r="I414" s="8">
        <f t="shared" si="212"/>
        <v>25.857092307881448</v>
      </c>
      <c r="J414" s="8"/>
      <c r="K414" s="8"/>
      <c r="L414" s="8">
        <f t="shared" si="217"/>
        <v>0</v>
      </c>
      <c r="M414" s="8">
        <f t="shared" si="218"/>
        <v>3800.598829039734</v>
      </c>
      <c r="N414" s="8">
        <f>AVERAGE(D$79:D414)</f>
        <v>3772.2165541875929</v>
      </c>
      <c r="O414" s="8">
        <f>AVERAGE(M$79:M414)</f>
        <v>3780.7419484534025</v>
      </c>
      <c r="P414" s="8">
        <f t="shared" si="222"/>
        <v>3779.3438814103097</v>
      </c>
      <c r="Q414" s="8">
        <f>AVERAGE(P$79:P414)</f>
        <v>3753.5949474350209</v>
      </c>
      <c r="R414">
        <f t="shared" si="220"/>
        <v>633</v>
      </c>
      <c r="S414" s="9"/>
      <c r="T414" s="8"/>
      <c r="U414" s="9"/>
      <c r="Y414">
        <v>0</v>
      </c>
      <c r="Z414">
        <f t="shared" si="213"/>
        <v>633</v>
      </c>
      <c r="AA414">
        <f t="shared" si="219"/>
        <v>-882.24553792168433</v>
      </c>
      <c r="AO414" s="5">
        <f t="shared" si="221"/>
        <v>40098.11008101789</v>
      </c>
      <c r="AP414" s="51">
        <f>LOOKUP($AO414,Data!$A$6:$A$1806,Data!$B$6:$B$1806)</f>
        <v>59.970001220703125</v>
      </c>
      <c r="AQ414" s="9">
        <f>LOOKUP($AO414,Data!$A$6:$A$1806,Data!$C$6:$C$1806)</f>
        <v>3753.51025390625</v>
      </c>
      <c r="AR414" s="9">
        <f>LOOKUP($AO414,Data!$A$6:$A$1806,Data!$D$6:$D$1806)</f>
        <v>335</v>
      </c>
      <c r="AS414" s="9">
        <f>IF($AS$1="+",LOOKUP($AO414,Data!$A$6:$A$1806,Data!$E$6:$E$1806)*-1,LOOKUP($AO414,Data!$A$6:$A$1806,Data!$E$6:$E$1806))</f>
        <v>-229.46696472167969</v>
      </c>
      <c r="AT414" s="9">
        <f>LOOKUP($AO414,Data!$A$6:$A$1806,Data!$F$6:$F$1806)</f>
        <v>16</v>
      </c>
      <c r="AU414" s="9">
        <f>LOOKUP($AO414,Data!$A$6:$A$1806,Data!$G$6:$G$1806)</f>
        <v>265</v>
      </c>
      <c r="AV414" s="9">
        <f>LOOKUP($AO414,Data!$A$6:$A$1806,Data!$H$6:$H$1806)</f>
        <v>10</v>
      </c>
      <c r="AW414" s="9">
        <f>LOOKUP($AO414,Data!$A$6:$A$1806,Data!$I$6:$I$1806)</f>
        <v>0</v>
      </c>
      <c r="AX414" s="9">
        <f>LOOKUP($AO414,Data!$A$6:$A$1806,Data!$J$6:$J$1806)</f>
        <v>-103</v>
      </c>
      <c r="AY414" s="9">
        <f>LOOKUP($AO414,Data!$A$6:$A$1806,Data!$K$6:$K$1806)</f>
        <v>7659</v>
      </c>
      <c r="AZ414" s="16">
        <f t="shared" si="215"/>
        <v>23.9990234375</v>
      </c>
      <c r="BB414" s="5"/>
      <c r="BO414" s="77"/>
      <c r="BP414" s="5"/>
      <c r="BQ414" s="77"/>
      <c r="BR414" s="77"/>
      <c r="BS414" s="77"/>
      <c r="BT414" s="77"/>
      <c r="BU414" s="77"/>
      <c r="BV414" s="77"/>
      <c r="BW414" s="77"/>
      <c r="BX414" s="77"/>
      <c r="CA414" s="77"/>
    </row>
    <row r="415" spans="2:79">
      <c r="B415" s="5">
        <f t="shared" si="216"/>
        <v>40098.110104166037</v>
      </c>
      <c r="C415">
        <f>LOOKUP(B415,Data!$A$6:$A$1806,Data!B$6:B$1806)</f>
        <v>59.970001220703125</v>
      </c>
      <c r="D415" s="8">
        <f>LOOKUP(B415,Data!$A$6:$A$1806,Data!C$6:C$1806)</f>
        <v>3753.51025390625</v>
      </c>
      <c r="H415" s="16">
        <f t="shared" si="214"/>
        <v>23.9990234375</v>
      </c>
      <c r="I415" s="8">
        <f t="shared" si="212"/>
        <v>25.206768203247943</v>
      </c>
      <c r="J415" s="8"/>
      <c r="K415" s="8"/>
      <c r="L415" s="8">
        <f t="shared" si="217"/>
        <v>0</v>
      </c>
      <c r="M415" s="8">
        <f t="shared" si="218"/>
        <v>3799.9485049351006</v>
      </c>
      <c r="N415" s="8">
        <f>AVERAGE(D$79:D415)</f>
        <v>3772.1610458781529</v>
      </c>
      <c r="O415" s="8">
        <f>AVERAGE(M$79:M415)</f>
        <v>3780.7989412026063</v>
      </c>
      <c r="P415" s="8">
        <f t="shared" si="222"/>
        <v>3779.3438814103097</v>
      </c>
      <c r="Q415" s="8">
        <f>AVERAGE(P$79:P415)</f>
        <v>3753.6715811670902</v>
      </c>
      <c r="R415">
        <f t="shared" si="220"/>
        <v>633</v>
      </c>
      <c r="S415" s="9"/>
      <c r="T415" s="8"/>
      <c r="U415" s="9"/>
      <c r="Y415">
        <v>0</v>
      </c>
      <c r="Z415">
        <f t="shared" si="213"/>
        <v>633</v>
      </c>
      <c r="AA415">
        <f t="shared" si="219"/>
        <v>-882.24553792168433</v>
      </c>
      <c r="AO415" s="5">
        <f t="shared" si="221"/>
        <v>40098.110104166037</v>
      </c>
      <c r="AP415" s="51">
        <f>LOOKUP($AO415,Data!$A$6:$A$1806,Data!$B$6:$B$1806)</f>
        <v>59.970001220703125</v>
      </c>
      <c r="AQ415" s="9">
        <f>LOOKUP($AO415,Data!$A$6:$A$1806,Data!$C$6:$C$1806)</f>
        <v>3753.51025390625</v>
      </c>
      <c r="AR415" s="9">
        <f>LOOKUP($AO415,Data!$A$6:$A$1806,Data!$D$6:$D$1806)</f>
        <v>335</v>
      </c>
      <c r="AS415" s="9">
        <f>IF($AS$1="+",LOOKUP($AO415,Data!$A$6:$A$1806,Data!$E$6:$E$1806)*-1,LOOKUP($AO415,Data!$A$6:$A$1806,Data!$E$6:$E$1806))</f>
        <v>-229.46696472167969</v>
      </c>
      <c r="AT415" s="9">
        <f>LOOKUP($AO415,Data!$A$6:$A$1806,Data!$F$6:$F$1806)</f>
        <v>16</v>
      </c>
      <c r="AU415" s="9">
        <f>LOOKUP($AO415,Data!$A$6:$A$1806,Data!$G$6:$G$1806)</f>
        <v>265</v>
      </c>
      <c r="AV415" s="9">
        <f>LOOKUP($AO415,Data!$A$6:$A$1806,Data!$H$6:$H$1806)</f>
        <v>10</v>
      </c>
      <c r="AW415" s="9">
        <f>LOOKUP($AO415,Data!$A$6:$A$1806,Data!$I$6:$I$1806)</f>
        <v>0</v>
      </c>
      <c r="AX415" s="9">
        <f>LOOKUP($AO415,Data!$A$6:$A$1806,Data!$J$6:$J$1806)</f>
        <v>-103</v>
      </c>
      <c r="AY415" s="9">
        <f>LOOKUP($AO415,Data!$A$6:$A$1806,Data!$K$6:$K$1806)</f>
        <v>7659</v>
      </c>
      <c r="AZ415" s="16">
        <f t="shared" si="215"/>
        <v>23.9990234375</v>
      </c>
      <c r="BB415" s="5"/>
      <c r="BO415" s="77"/>
      <c r="BP415" s="5"/>
      <c r="BQ415" s="77"/>
      <c r="BR415" s="77"/>
      <c r="BS415" s="77"/>
      <c r="BT415" s="77"/>
      <c r="BU415" s="77"/>
      <c r="BV415" s="77"/>
      <c r="BW415" s="77"/>
      <c r="BX415" s="77"/>
      <c r="CA415" s="77"/>
    </row>
    <row r="416" spans="2:79">
      <c r="B416" s="5">
        <f t="shared" si="216"/>
        <v>40098.110127314183</v>
      </c>
      <c r="C416">
        <f>LOOKUP(B416,Data!$A$6:$A$1806,Data!B$6:B$1806)</f>
        <v>59.972999572753906</v>
      </c>
      <c r="D416" s="8">
        <f>LOOKUP(B416,Data!$A$6:$A$1806,Data!C$6:C$1806)</f>
        <v>3752.74072265625</v>
      </c>
      <c r="H416" s="16">
        <f t="shared" si="214"/>
        <v>21.600341796875</v>
      </c>
      <c r="I416" s="8">
        <f t="shared" si="212"/>
        <v>23.944518961017415</v>
      </c>
      <c r="J416" s="8"/>
      <c r="K416" s="8"/>
      <c r="L416" s="8">
        <f t="shared" si="217"/>
        <v>0</v>
      </c>
      <c r="M416" s="8">
        <f t="shared" si="218"/>
        <v>3798.68625569287</v>
      </c>
      <c r="N416" s="8">
        <f>AVERAGE(D$79:D416)</f>
        <v>3772.1035893005733</v>
      </c>
      <c r="O416" s="8">
        <f>AVERAGE(M$79:M416)</f>
        <v>3780.8518622513943</v>
      </c>
      <c r="P416" s="8">
        <f t="shared" si="222"/>
        <v>3779.3438814103097</v>
      </c>
      <c r="Q416" s="8">
        <f>AVERAGE(P$79:P416)</f>
        <v>3753.7477600995626</v>
      </c>
      <c r="R416">
        <f t="shared" si="220"/>
        <v>633</v>
      </c>
      <c r="S416" s="9"/>
      <c r="T416" s="8"/>
      <c r="U416" s="9"/>
      <c r="Y416">
        <v>0</v>
      </c>
      <c r="Z416">
        <f t="shared" si="213"/>
        <v>633</v>
      </c>
      <c r="AA416">
        <f t="shared" si="219"/>
        <v>-920.7221639617145</v>
      </c>
      <c r="AO416" s="5">
        <f t="shared" si="221"/>
        <v>40098.110127314183</v>
      </c>
      <c r="AP416" s="51">
        <f>LOOKUP($AO416,Data!$A$6:$A$1806,Data!$B$6:$B$1806)</f>
        <v>59.972999572753906</v>
      </c>
      <c r="AQ416" s="9">
        <f>LOOKUP($AO416,Data!$A$6:$A$1806,Data!$C$6:$C$1806)</f>
        <v>3752.74072265625</v>
      </c>
      <c r="AR416" s="9">
        <f>LOOKUP($AO416,Data!$A$6:$A$1806,Data!$D$6:$D$1806)</f>
        <v>335</v>
      </c>
      <c r="AS416" s="9">
        <f>IF($AS$1="+",LOOKUP($AO416,Data!$A$6:$A$1806,Data!$E$6:$E$1806)*-1,LOOKUP($AO416,Data!$A$6:$A$1806,Data!$E$6:$E$1806))</f>
        <v>-229.46696472167969</v>
      </c>
      <c r="AT416" s="9">
        <f>LOOKUP($AO416,Data!$A$6:$A$1806,Data!$F$6:$F$1806)</f>
        <v>16</v>
      </c>
      <c r="AU416" s="9">
        <f>LOOKUP($AO416,Data!$A$6:$A$1806,Data!$G$6:$G$1806)</f>
        <v>265.5</v>
      </c>
      <c r="AV416" s="9">
        <f>LOOKUP($AO416,Data!$A$6:$A$1806,Data!$H$6:$H$1806)</f>
        <v>10</v>
      </c>
      <c r="AW416" s="9">
        <f>LOOKUP($AO416,Data!$A$6:$A$1806,Data!$I$6:$I$1806)</f>
        <v>0</v>
      </c>
      <c r="AX416" s="9">
        <f>LOOKUP($AO416,Data!$A$6:$A$1806,Data!$J$6:$J$1806)</f>
        <v>-103</v>
      </c>
      <c r="AY416" s="9">
        <f>LOOKUP($AO416,Data!$A$6:$A$1806,Data!$K$6:$K$1806)</f>
        <v>7659</v>
      </c>
      <c r="AZ416" s="16">
        <f t="shared" si="215"/>
        <v>21.600341796875</v>
      </c>
      <c r="BB416" s="5"/>
      <c r="BO416" s="77"/>
      <c r="BP416" s="5"/>
      <c r="BQ416" s="77"/>
      <c r="BR416" s="77"/>
      <c r="BS416" s="77"/>
      <c r="BT416" s="77"/>
      <c r="BU416" s="77"/>
      <c r="BV416" s="77"/>
      <c r="BW416" s="77"/>
      <c r="BX416" s="77"/>
      <c r="CA416" s="77"/>
    </row>
    <row r="417" spans="2:79">
      <c r="B417" s="5">
        <f t="shared" si="216"/>
        <v>40098.110150462329</v>
      </c>
      <c r="C417">
        <f>LOOKUP(B417,Data!$A$6:$A$1806,Data!B$6:B$1806)</f>
        <v>59.965000152587891</v>
      </c>
      <c r="D417" s="8">
        <f>LOOKUP(B417,Data!$A$6:$A$1806,Data!C$6:C$1806)</f>
        <v>3753.17822265625</v>
      </c>
      <c r="H417" s="16">
        <f t="shared" si="214"/>
        <v>27.9998779296875</v>
      </c>
      <c r="I417" s="8">
        <f t="shared" si="212"/>
        <v>25.363894600051946</v>
      </c>
      <c r="J417" s="8"/>
      <c r="K417" s="8"/>
      <c r="L417" s="8">
        <f t="shared" si="217"/>
        <v>0</v>
      </c>
      <c r="M417" s="8">
        <f t="shared" si="218"/>
        <v>3800.1056313319045</v>
      </c>
      <c r="N417" s="8">
        <f>AVERAGE(D$79:D417)</f>
        <v>3772.0477622603244</v>
      </c>
      <c r="O417" s="8">
        <f>AVERAGE(M$79:M417)</f>
        <v>3780.9086580303929</v>
      </c>
      <c r="P417" s="8">
        <f t="shared" si="222"/>
        <v>3779.3438814103097</v>
      </c>
      <c r="Q417" s="8">
        <f>AVERAGE(P$79:P417)</f>
        <v>3753.8234882691213</v>
      </c>
      <c r="R417">
        <f t="shared" si="220"/>
        <v>633</v>
      </c>
      <c r="S417" s="9"/>
      <c r="T417" s="8"/>
      <c r="U417" s="9"/>
      <c r="Y417">
        <v>0</v>
      </c>
      <c r="Z417">
        <f t="shared" si="213"/>
        <v>633</v>
      </c>
      <c r="AA417">
        <f t="shared" si="219"/>
        <v>-824.75783195407439</v>
      </c>
      <c r="AO417" s="5">
        <f t="shared" si="221"/>
        <v>40098.110150462329</v>
      </c>
      <c r="AP417" s="51">
        <f>LOOKUP($AO417,Data!$A$6:$A$1806,Data!$B$6:$B$1806)</f>
        <v>59.965000152587891</v>
      </c>
      <c r="AQ417" s="9">
        <f>LOOKUP($AO417,Data!$A$6:$A$1806,Data!$C$6:$C$1806)</f>
        <v>3753.17822265625</v>
      </c>
      <c r="AR417" s="9">
        <f>LOOKUP($AO417,Data!$A$6:$A$1806,Data!$D$6:$D$1806)</f>
        <v>335</v>
      </c>
      <c r="AS417" s="9">
        <f>IF($AS$1="+",LOOKUP($AO417,Data!$A$6:$A$1806,Data!$E$6:$E$1806)*-1,LOOKUP($AO417,Data!$A$6:$A$1806,Data!$E$6:$E$1806))</f>
        <v>-229.46696472167969</v>
      </c>
      <c r="AT417" s="9">
        <f>LOOKUP($AO417,Data!$A$6:$A$1806,Data!$F$6:$F$1806)</f>
        <v>16</v>
      </c>
      <c r="AU417" s="9">
        <f>LOOKUP($AO417,Data!$A$6:$A$1806,Data!$G$6:$G$1806)</f>
        <v>266</v>
      </c>
      <c r="AV417" s="9">
        <f>LOOKUP($AO417,Data!$A$6:$A$1806,Data!$H$6:$H$1806)</f>
        <v>10</v>
      </c>
      <c r="AW417" s="9">
        <f>LOOKUP($AO417,Data!$A$6:$A$1806,Data!$I$6:$I$1806)</f>
        <v>0</v>
      </c>
      <c r="AX417" s="9">
        <f>LOOKUP($AO417,Data!$A$6:$A$1806,Data!$J$6:$J$1806)</f>
        <v>-103</v>
      </c>
      <c r="AY417" s="9">
        <f>LOOKUP($AO417,Data!$A$6:$A$1806,Data!$K$6:$K$1806)</f>
        <v>7660</v>
      </c>
      <c r="AZ417" s="16">
        <f t="shared" si="215"/>
        <v>27.9998779296875</v>
      </c>
      <c r="BB417" s="5"/>
      <c r="BO417" s="77"/>
      <c r="BP417" s="5"/>
      <c r="BQ417" s="77"/>
      <c r="BR417" s="77"/>
      <c r="BS417" s="77"/>
      <c r="BT417" s="77"/>
      <c r="BU417" s="77"/>
      <c r="BV417" s="77"/>
      <c r="BW417" s="77"/>
      <c r="BX417" s="77"/>
      <c r="CA417" s="77"/>
    </row>
    <row r="418" spans="2:79">
      <c r="B418" s="5">
        <f t="shared" si="216"/>
        <v>40098.110173610476</v>
      </c>
      <c r="C418">
        <f>LOOKUP(B418,Data!$A$6:$A$1806,Data!B$6:B$1806)</f>
        <v>59.965000152587891</v>
      </c>
      <c r="D418" s="8">
        <f>LOOKUP(B418,Data!$A$6:$A$1806,Data!C$6:C$1806)</f>
        <v>3753.17822265625</v>
      </c>
      <c r="H418" s="16">
        <f t="shared" si="214"/>
        <v>27.9998779296875</v>
      </c>
      <c r="I418" s="8">
        <f t="shared" si="212"/>
        <v>26.286488765424391</v>
      </c>
      <c r="J418" s="8"/>
      <c r="K418" s="8"/>
      <c r="L418" s="8">
        <f t="shared" si="217"/>
        <v>0</v>
      </c>
      <c r="M418" s="8">
        <f t="shared" si="218"/>
        <v>3801.0282254972772</v>
      </c>
      <c r="N418" s="8">
        <f>AVERAGE(D$79:D418)</f>
        <v>3771.9922636144302</v>
      </c>
      <c r="O418" s="8">
        <f>AVERAGE(M$79:M418)</f>
        <v>3780.9678332288249</v>
      </c>
      <c r="P418" s="8">
        <f t="shared" si="222"/>
        <v>3779.3438814103097</v>
      </c>
      <c r="Q418" s="8">
        <f>AVERAGE(P$79:P418)</f>
        <v>3753.8987696648178</v>
      </c>
      <c r="R418">
        <f t="shared" si="220"/>
        <v>633</v>
      </c>
      <c r="S418" s="9"/>
      <c r="T418" s="8"/>
      <c r="U418" s="9"/>
      <c r="Y418">
        <v>0</v>
      </c>
      <c r="Z418">
        <f t="shared" si="213"/>
        <v>633</v>
      </c>
      <c r="AA418">
        <f t="shared" si="219"/>
        <v>-824.75783195407439</v>
      </c>
      <c r="AO418" s="5">
        <f t="shared" si="221"/>
        <v>40098.110173610476</v>
      </c>
      <c r="AP418" s="51">
        <f>LOOKUP($AO418,Data!$A$6:$A$1806,Data!$B$6:$B$1806)</f>
        <v>59.965000152587891</v>
      </c>
      <c r="AQ418" s="9">
        <f>LOOKUP($AO418,Data!$A$6:$A$1806,Data!$C$6:$C$1806)</f>
        <v>3753.17822265625</v>
      </c>
      <c r="AR418" s="9">
        <f>LOOKUP($AO418,Data!$A$6:$A$1806,Data!$D$6:$D$1806)</f>
        <v>335</v>
      </c>
      <c r="AS418" s="9">
        <f>IF($AS$1="+",LOOKUP($AO418,Data!$A$6:$A$1806,Data!$E$6:$E$1806)*-1,LOOKUP($AO418,Data!$A$6:$A$1806,Data!$E$6:$E$1806))</f>
        <v>-229.46696472167969</v>
      </c>
      <c r="AT418" s="9">
        <f>LOOKUP($AO418,Data!$A$6:$A$1806,Data!$F$6:$F$1806)</f>
        <v>16</v>
      </c>
      <c r="AU418" s="9">
        <f>LOOKUP($AO418,Data!$A$6:$A$1806,Data!$G$6:$G$1806)</f>
        <v>266</v>
      </c>
      <c r="AV418" s="9">
        <f>LOOKUP($AO418,Data!$A$6:$A$1806,Data!$H$6:$H$1806)</f>
        <v>10</v>
      </c>
      <c r="AW418" s="9">
        <f>LOOKUP($AO418,Data!$A$6:$A$1806,Data!$I$6:$I$1806)</f>
        <v>0</v>
      </c>
      <c r="AX418" s="9">
        <f>LOOKUP($AO418,Data!$A$6:$A$1806,Data!$J$6:$J$1806)</f>
        <v>-103</v>
      </c>
      <c r="AY418" s="9">
        <f>LOOKUP($AO418,Data!$A$6:$A$1806,Data!$K$6:$K$1806)</f>
        <v>7660</v>
      </c>
      <c r="AZ418" s="16">
        <f t="shared" si="215"/>
        <v>27.9998779296875</v>
      </c>
      <c r="BB418" s="5"/>
      <c r="BO418" s="77"/>
      <c r="BP418" s="5"/>
      <c r="BQ418" s="77"/>
      <c r="BR418" s="77"/>
      <c r="BS418" s="77"/>
      <c r="BT418" s="77"/>
      <c r="BU418" s="77"/>
      <c r="BV418" s="77"/>
      <c r="BW418" s="77"/>
      <c r="BX418" s="77"/>
      <c r="CA418" s="77"/>
    </row>
    <row r="419" spans="2:79">
      <c r="B419" s="5">
        <f t="shared" si="216"/>
        <v>40098.110196758622</v>
      </c>
      <c r="C419">
        <f>LOOKUP(B419,Data!$A$6:$A$1806,Data!B$6:B$1806)</f>
        <v>59.966999053955078</v>
      </c>
      <c r="D419" s="8">
        <f>LOOKUP(B419,Data!$A$6:$A$1806,Data!C$6:C$1806)</f>
        <v>3753.29052734375</v>
      </c>
      <c r="H419" s="16">
        <f t="shared" si="214"/>
        <v>26.4007568359375</v>
      </c>
      <c r="I419" s="8">
        <f t="shared" si="212"/>
        <v>26.326482590103979</v>
      </c>
      <c r="J419" s="8"/>
      <c r="K419" s="8"/>
      <c r="L419" s="8">
        <f t="shared" si="217"/>
        <v>0</v>
      </c>
      <c r="M419" s="8">
        <f t="shared" si="218"/>
        <v>3801.0682193219568</v>
      </c>
      <c r="N419" s="8">
        <f>AVERAGE(D$79:D419)</f>
        <v>3771.9374198130499</v>
      </c>
      <c r="O419" s="8">
        <f>AVERAGE(M$79:M419)</f>
        <v>3781.0267786425879</v>
      </c>
      <c r="P419" s="8">
        <f t="shared" si="222"/>
        <v>3779.3438814103097</v>
      </c>
      <c r="Q419" s="8">
        <f>AVERAGE(P$79:P419)</f>
        <v>3753.973608228775</v>
      </c>
      <c r="R419">
        <f t="shared" si="220"/>
        <v>633</v>
      </c>
      <c r="S419" s="9"/>
      <c r="T419" s="8"/>
      <c r="U419" s="9"/>
      <c r="Y419">
        <v>0</v>
      </c>
      <c r="Z419">
        <f t="shared" si="213"/>
        <v>633</v>
      </c>
      <c r="AA419">
        <f t="shared" si="219"/>
        <v>-846.81254369625674</v>
      </c>
      <c r="AO419" s="5">
        <f t="shared" si="221"/>
        <v>40098.110196758622</v>
      </c>
      <c r="AP419" s="51">
        <f>LOOKUP($AO419,Data!$A$6:$A$1806,Data!$B$6:$B$1806)</f>
        <v>59.966999053955078</v>
      </c>
      <c r="AQ419" s="9">
        <f>LOOKUP($AO419,Data!$A$6:$A$1806,Data!$C$6:$C$1806)</f>
        <v>3753.29052734375</v>
      </c>
      <c r="AR419" s="9">
        <f>LOOKUP($AO419,Data!$A$6:$A$1806,Data!$D$6:$D$1806)</f>
        <v>335</v>
      </c>
      <c r="AS419" s="9">
        <f>IF($AS$1="+",LOOKUP($AO419,Data!$A$6:$A$1806,Data!$E$6:$E$1806)*-1,LOOKUP($AO419,Data!$A$6:$A$1806,Data!$E$6:$E$1806))</f>
        <v>-228.98016357421875</v>
      </c>
      <c r="AT419" s="9">
        <f>LOOKUP($AO419,Data!$A$6:$A$1806,Data!$F$6:$F$1806)</f>
        <v>16</v>
      </c>
      <c r="AU419" s="9">
        <f>LOOKUP($AO419,Data!$A$6:$A$1806,Data!$G$6:$G$1806)</f>
        <v>266.5</v>
      </c>
      <c r="AV419" s="9">
        <f>LOOKUP($AO419,Data!$A$6:$A$1806,Data!$H$6:$H$1806)</f>
        <v>10</v>
      </c>
      <c r="AW419" s="9">
        <f>LOOKUP($AO419,Data!$A$6:$A$1806,Data!$I$6:$I$1806)</f>
        <v>0</v>
      </c>
      <c r="AX419" s="9">
        <f>LOOKUP($AO419,Data!$A$6:$A$1806,Data!$J$6:$J$1806)</f>
        <v>-103</v>
      </c>
      <c r="AY419" s="9">
        <f>LOOKUP($AO419,Data!$A$6:$A$1806,Data!$K$6:$K$1806)</f>
        <v>7660</v>
      </c>
      <c r="AZ419" s="16">
        <f t="shared" si="215"/>
        <v>26.4007568359375</v>
      </c>
      <c r="BB419" s="5"/>
      <c r="BO419" s="77"/>
      <c r="BP419" s="5"/>
      <c r="BQ419" s="77"/>
      <c r="BR419" s="77"/>
      <c r="BS419" s="77"/>
      <c r="BT419" s="77"/>
      <c r="BU419" s="77"/>
      <c r="BV419" s="77"/>
      <c r="BW419" s="77"/>
      <c r="BX419" s="77"/>
      <c r="CA419" s="77"/>
    </row>
    <row r="420" spans="2:79">
      <c r="B420" s="5">
        <f t="shared" si="216"/>
        <v>40098.110219906768</v>
      </c>
      <c r="C420">
        <f>LOOKUP(B420,Data!$A$6:$A$1806,Data!B$6:B$1806)</f>
        <v>59.972000122070313</v>
      </c>
      <c r="D420" s="8">
        <f>LOOKUP(B420,Data!$A$6:$A$1806,Data!C$6:C$1806)</f>
        <v>3752.87158203125</v>
      </c>
      <c r="H420" s="16">
        <f t="shared" si="214"/>
        <v>22.39990234375</v>
      </c>
      <c r="I420" s="8">
        <f t="shared" si="212"/>
        <v>24.952179503880085</v>
      </c>
      <c r="J420" s="8"/>
      <c r="K420" s="8"/>
      <c r="L420" s="8">
        <f t="shared" si="217"/>
        <v>0</v>
      </c>
      <c r="M420" s="8">
        <f t="shared" si="218"/>
        <v>3799.693916235733</v>
      </c>
      <c r="N420" s="8">
        <f>AVERAGE(D$79:D420)</f>
        <v>3771.8816717493605</v>
      </c>
      <c r="O420" s="8">
        <f>AVERAGE(M$79:M420)</f>
        <v>3781.0813609162524</v>
      </c>
      <c r="P420" s="8">
        <f t="shared" si="222"/>
        <v>3779.3438814103097</v>
      </c>
      <c r="Q420" s="8">
        <f>AVERAGE(P$79:P420)</f>
        <v>3754.0480078568735</v>
      </c>
      <c r="R420">
        <f t="shared" si="220"/>
        <v>633</v>
      </c>
      <c r="S420" s="9"/>
      <c r="T420" s="8"/>
      <c r="U420" s="9"/>
      <c r="Y420">
        <v>0</v>
      </c>
      <c r="Z420">
        <f t="shared" si="213"/>
        <v>633</v>
      </c>
      <c r="AA420">
        <f t="shared" si="219"/>
        <v>-907.52906560201268</v>
      </c>
      <c r="AO420" s="5">
        <f t="shared" si="221"/>
        <v>40098.110219906768</v>
      </c>
      <c r="AP420" s="51">
        <f>LOOKUP($AO420,Data!$A$6:$A$1806,Data!$B$6:$B$1806)</f>
        <v>59.972000122070313</v>
      </c>
      <c r="AQ420" s="9">
        <f>LOOKUP($AO420,Data!$A$6:$A$1806,Data!$C$6:$C$1806)</f>
        <v>3752.87158203125</v>
      </c>
      <c r="AR420" s="9">
        <f>LOOKUP($AO420,Data!$A$6:$A$1806,Data!$D$6:$D$1806)</f>
        <v>335</v>
      </c>
      <c r="AS420" s="9">
        <f>IF($AS$1="+",LOOKUP($AO420,Data!$A$6:$A$1806,Data!$E$6:$E$1806)*-1,LOOKUP($AO420,Data!$A$6:$A$1806,Data!$E$6:$E$1806))</f>
        <v>-228.98016357421875</v>
      </c>
      <c r="AT420" s="9">
        <f>LOOKUP($AO420,Data!$A$6:$A$1806,Data!$F$6:$F$1806)</f>
        <v>16</v>
      </c>
      <c r="AU420" s="9">
        <f>LOOKUP($AO420,Data!$A$6:$A$1806,Data!$G$6:$G$1806)</f>
        <v>267</v>
      </c>
      <c r="AV420" s="9">
        <f>LOOKUP($AO420,Data!$A$6:$A$1806,Data!$H$6:$H$1806)</f>
        <v>10</v>
      </c>
      <c r="AW420" s="9">
        <f>LOOKUP($AO420,Data!$A$6:$A$1806,Data!$I$6:$I$1806)</f>
        <v>0</v>
      </c>
      <c r="AX420" s="9">
        <f>LOOKUP($AO420,Data!$A$6:$A$1806,Data!$J$6:$J$1806)</f>
        <v>-103</v>
      </c>
      <c r="AY420" s="9">
        <f>LOOKUP($AO420,Data!$A$6:$A$1806,Data!$K$6:$K$1806)</f>
        <v>7661</v>
      </c>
      <c r="AZ420" s="16">
        <f t="shared" si="215"/>
        <v>22.39990234375</v>
      </c>
      <c r="BB420" s="5"/>
      <c r="BO420" s="77"/>
      <c r="BP420" s="5"/>
      <c r="BQ420" s="77"/>
      <c r="BR420" s="77"/>
      <c r="BS420" s="77"/>
      <c r="BT420" s="77"/>
      <c r="BU420" s="77"/>
      <c r="BV420" s="77"/>
      <c r="BW420" s="77"/>
      <c r="BX420" s="77"/>
      <c r="CA420" s="77"/>
    </row>
    <row r="421" spans="2:79">
      <c r="B421" s="5">
        <f t="shared" si="216"/>
        <v>40098.110243054914</v>
      </c>
      <c r="C421">
        <f>LOOKUP(B421,Data!$A$6:$A$1806,Data!B$6:B$1806)</f>
        <v>59.972000122070313</v>
      </c>
      <c r="D421" s="8">
        <f>LOOKUP(B421,Data!$A$6:$A$1806,Data!C$6:C$1806)</f>
        <v>3752.87158203125</v>
      </c>
      <c r="H421" s="16">
        <f t="shared" si="214"/>
        <v>22.39990234375</v>
      </c>
      <c r="I421" s="8">
        <f t="shared" si="212"/>
        <v>24.058882497834556</v>
      </c>
      <c r="J421" s="8"/>
      <c r="K421" s="8"/>
      <c r="L421" s="8">
        <f t="shared" si="217"/>
        <v>0</v>
      </c>
      <c r="M421" s="8">
        <f t="shared" si="218"/>
        <v>3798.8006192296875</v>
      </c>
      <c r="N421" s="8">
        <f>AVERAGE(D$79:D421)</f>
        <v>3771.8262487472666</v>
      </c>
      <c r="O421" s="8">
        <f>AVERAGE(M$79:M421)</f>
        <v>3781.1330205614809</v>
      </c>
      <c r="P421" s="8">
        <f t="shared" si="222"/>
        <v>3779.3438814103097</v>
      </c>
      <c r="Q421" s="8">
        <f>AVERAGE(P$79:P421)</f>
        <v>3754.1219723994272</v>
      </c>
      <c r="R421">
        <f t="shared" si="220"/>
        <v>633</v>
      </c>
      <c r="S421" s="9"/>
      <c r="T421" s="8"/>
      <c r="U421" s="9"/>
      <c r="Y421">
        <v>0</v>
      </c>
      <c r="Z421">
        <f t="shared" si="213"/>
        <v>633</v>
      </c>
      <c r="AA421">
        <f t="shared" si="219"/>
        <v>-907.52906560201268</v>
      </c>
      <c r="AO421" s="5">
        <f t="shared" si="221"/>
        <v>40098.110243054914</v>
      </c>
      <c r="AP421" s="51">
        <f>LOOKUP($AO421,Data!$A$6:$A$1806,Data!$B$6:$B$1806)</f>
        <v>59.972000122070313</v>
      </c>
      <c r="AQ421" s="9">
        <f>LOOKUP($AO421,Data!$A$6:$A$1806,Data!$C$6:$C$1806)</f>
        <v>3752.87158203125</v>
      </c>
      <c r="AR421" s="9">
        <f>LOOKUP($AO421,Data!$A$6:$A$1806,Data!$D$6:$D$1806)</f>
        <v>335</v>
      </c>
      <c r="AS421" s="9">
        <f>IF($AS$1="+",LOOKUP($AO421,Data!$A$6:$A$1806,Data!$E$6:$E$1806)*-1,LOOKUP($AO421,Data!$A$6:$A$1806,Data!$E$6:$E$1806))</f>
        <v>-228.98016357421875</v>
      </c>
      <c r="AT421" s="9">
        <f>LOOKUP($AO421,Data!$A$6:$A$1806,Data!$F$6:$F$1806)</f>
        <v>16</v>
      </c>
      <c r="AU421" s="9">
        <f>LOOKUP($AO421,Data!$A$6:$A$1806,Data!$G$6:$G$1806)</f>
        <v>267</v>
      </c>
      <c r="AV421" s="9">
        <f>LOOKUP($AO421,Data!$A$6:$A$1806,Data!$H$6:$H$1806)</f>
        <v>10</v>
      </c>
      <c r="AW421" s="9">
        <f>LOOKUP($AO421,Data!$A$6:$A$1806,Data!$I$6:$I$1806)</f>
        <v>0</v>
      </c>
      <c r="AX421" s="9">
        <f>LOOKUP($AO421,Data!$A$6:$A$1806,Data!$J$6:$J$1806)</f>
        <v>-103</v>
      </c>
      <c r="AY421" s="9">
        <f>LOOKUP($AO421,Data!$A$6:$A$1806,Data!$K$6:$K$1806)</f>
        <v>7661</v>
      </c>
      <c r="AZ421" s="16">
        <f t="shared" si="215"/>
        <v>22.39990234375</v>
      </c>
      <c r="BB421" s="5"/>
      <c r="BO421" s="77"/>
      <c r="BP421" s="5"/>
      <c r="BQ421" s="77"/>
      <c r="BR421" s="77"/>
      <c r="BS421" s="77"/>
      <c r="BT421" s="77"/>
      <c r="BU421" s="77"/>
      <c r="BV421" s="77"/>
      <c r="BW421" s="77"/>
      <c r="BX421" s="77"/>
      <c r="CA421" s="77"/>
    </row>
    <row r="422" spans="2:79">
      <c r="B422" s="5">
        <f t="shared" si="216"/>
        <v>40098.110266203061</v>
      </c>
      <c r="C422">
        <f>LOOKUP(B422,Data!$A$6:$A$1806,Data!B$6:B$1806)</f>
        <v>59.976001739501953</v>
      </c>
      <c r="D422" s="8">
        <f>LOOKUP(B422,Data!$A$6:$A$1806,Data!C$6:C$1806)</f>
        <v>3749.39794921875</v>
      </c>
      <c r="H422" s="16">
        <f t="shared" si="214"/>
        <v>19.1986083984375</v>
      </c>
      <c r="I422" s="8">
        <f t="shared" si="212"/>
        <v>22.357786563045586</v>
      </c>
      <c r="J422" s="8"/>
      <c r="K422" s="8"/>
      <c r="L422" s="8">
        <f t="shared" si="217"/>
        <v>0</v>
      </c>
      <c r="M422" s="8">
        <f t="shared" si="218"/>
        <v>3797.0995232948985</v>
      </c>
      <c r="N422" s="8">
        <f>AVERAGE(D$79:D422)</f>
        <v>3771.7610502021257</v>
      </c>
      <c r="O422" s="8">
        <f>AVERAGE(M$79:M422)</f>
        <v>3781.1794348136132</v>
      </c>
      <c r="P422" s="8">
        <f t="shared" si="222"/>
        <v>3779.3438814103097</v>
      </c>
      <c r="Q422" s="8">
        <f>AVERAGE(P$79:P422)</f>
        <v>3754.1955056618499</v>
      </c>
      <c r="R422">
        <f t="shared" si="220"/>
        <v>633</v>
      </c>
      <c r="S422" s="9"/>
      <c r="T422" s="8"/>
      <c r="U422" s="9"/>
      <c r="Y422">
        <v>0</v>
      </c>
      <c r="Z422">
        <f t="shared" si="213"/>
        <v>633</v>
      </c>
      <c r="AA422">
        <f t="shared" si="219"/>
        <v>-962.76378405036121</v>
      </c>
      <c r="AO422" s="5">
        <f t="shared" si="221"/>
        <v>40098.110266203061</v>
      </c>
      <c r="AP422" s="51">
        <f>LOOKUP($AO422,Data!$A$6:$A$1806,Data!$B$6:$B$1806)</f>
        <v>59.976001739501953</v>
      </c>
      <c r="AQ422" s="9">
        <f>LOOKUP($AO422,Data!$A$6:$A$1806,Data!$C$6:$C$1806)</f>
        <v>3749.39794921875</v>
      </c>
      <c r="AR422" s="9">
        <f>LOOKUP($AO422,Data!$A$6:$A$1806,Data!$D$6:$D$1806)</f>
        <v>335</v>
      </c>
      <c r="AS422" s="9">
        <f>IF($AS$1="+",LOOKUP($AO422,Data!$A$6:$A$1806,Data!$E$6:$E$1806)*-1,LOOKUP($AO422,Data!$A$6:$A$1806,Data!$E$6:$E$1806))</f>
        <v>-228.98016357421875</v>
      </c>
      <c r="AT422" s="9">
        <f>LOOKUP($AO422,Data!$A$6:$A$1806,Data!$F$6:$F$1806)</f>
        <v>16</v>
      </c>
      <c r="AU422" s="9">
        <f>LOOKUP($AO422,Data!$A$6:$A$1806,Data!$G$6:$G$1806)</f>
        <v>267.5</v>
      </c>
      <c r="AV422" s="9">
        <f>LOOKUP($AO422,Data!$A$6:$A$1806,Data!$H$6:$H$1806)</f>
        <v>10</v>
      </c>
      <c r="AW422" s="9">
        <f>LOOKUP($AO422,Data!$A$6:$A$1806,Data!$I$6:$I$1806)</f>
        <v>0</v>
      </c>
      <c r="AX422" s="9">
        <f>LOOKUP($AO422,Data!$A$6:$A$1806,Data!$J$6:$J$1806)</f>
        <v>-103</v>
      </c>
      <c r="AY422" s="9">
        <f>LOOKUP($AO422,Data!$A$6:$A$1806,Data!$K$6:$K$1806)</f>
        <v>7661</v>
      </c>
      <c r="AZ422" s="16">
        <f t="shared" si="215"/>
        <v>19.1986083984375</v>
      </c>
      <c r="BB422" s="5"/>
      <c r="BO422" s="77"/>
      <c r="BP422" s="5"/>
      <c r="BQ422" s="77"/>
      <c r="BR422" s="77"/>
      <c r="BS422" s="77"/>
      <c r="BT422" s="77"/>
      <c r="BU422" s="77"/>
      <c r="BV422" s="77"/>
      <c r="BW422" s="77"/>
      <c r="BX422" s="77"/>
      <c r="CA422" s="77"/>
    </row>
    <row r="423" spans="2:79">
      <c r="B423" s="5">
        <f t="shared" si="216"/>
        <v>40098.110289351207</v>
      </c>
      <c r="C423">
        <f>LOOKUP(B423,Data!$A$6:$A$1806,Data!B$6:B$1806)</f>
        <v>59.969001770019531</v>
      </c>
      <c r="D423" s="8">
        <f>LOOKUP(B423,Data!$A$6:$A$1806,Data!C$6:C$1806)</f>
        <v>3747.475830078125</v>
      </c>
      <c r="H423" s="16">
        <f t="shared" si="214"/>
        <v>24.798583984375</v>
      </c>
      <c r="I423" s="8">
        <f t="shared" si="212"/>
        <v>23.212065660510881</v>
      </c>
      <c r="J423" s="8"/>
      <c r="K423" s="8"/>
      <c r="L423" s="8">
        <f t="shared" si="217"/>
        <v>0</v>
      </c>
      <c r="M423" s="8">
        <f t="shared" si="218"/>
        <v>3797.9538023923637</v>
      </c>
      <c r="N423" s="8">
        <f>AVERAGE(D$79:D423)</f>
        <v>3771.6906582597371</v>
      </c>
      <c r="O423" s="8">
        <f>AVERAGE(M$79:M423)</f>
        <v>3781.228056168914</v>
      </c>
      <c r="P423" s="8">
        <f t="shared" si="222"/>
        <v>3779.3438814103097</v>
      </c>
      <c r="Q423" s="8">
        <f>AVERAGE(P$79:P423)</f>
        <v>3754.2686114053049</v>
      </c>
      <c r="R423">
        <f t="shared" si="220"/>
        <v>633</v>
      </c>
      <c r="S423" s="9"/>
      <c r="T423" s="8"/>
      <c r="U423" s="9"/>
      <c r="Y423">
        <v>0</v>
      </c>
      <c r="Z423">
        <f t="shared" si="213"/>
        <v>633</v>
      </c>
      <c r="AA423">
        <f t="shared" si="219"/>
        <v>-870.12481057130117</v>
      </c>
      <c r="AO423" s="5">
        <f t="shared" si="221"/>
        <v>40098.110289351207</v>
      </c>
      <c r="AP423" s="51">
        <f>LOOKUP($AO423,Data!$A$6:$A$1806,Data!$B$6:$B$1806)</f>
        <v>59.969001770019531</v>
      </c>
      <c r="AQ423" s="9">
        <f>LOOKUP($AO423,Data!$A$6:$A$1806,Data!$C$6:$C$1806)</f>
        <v>3747.475830078125</v>
      </c>
      <c r="AR423" s="9">
        <f>LOOKUP($AO423,Data!$A$6:$A$1806,Data!$D$6:$D$1806)</f>
        <v>335</v>
      </c>
      <c r="AS423" s="9">
        <f>IF($AS$1="+",LOOKUP($AO423,Data!$A$6:$A$1806,Data!$E$6:$E$1806)*-1,LOOKUP($AO423,Data!$A$6:$A$1806,Data!$E$6:$E$1806))</f>
        <v>-228.98016357421875</v>
      </c>
      <c r="AT423" s="9">
        <f>LOOKUP($AO423,Data!$A$6:$A$1806,Data!$F$6:$F$1806)</f>
        <v>16</v>
      </c>
      <c r="AU423" s="9">
        <f>LOOKUP($AO423,Data!$A$6:$A$1806,Data!$G$6:$G$1806)</f>
        <v>268</v>
      </c>
      <c r="AV423" s="9">
        <f>LOOKUP($AO423,Data!$A$6:$A$1806,Data!$H$6:$H$1806)</f>
        <v>10</v>
      </c>
      <c r="AW423" s="9">
        <f>LOOKUP($AO423,Data!$A$6:$A$1806,Data!$I$6:$I$1806)</f>
        <v>0</v>
      </c>
      <c r="AX423" s="9">
        <f>LOOKUP($AO423,Data!$A$6:$A$1806,Data!$J$6:$J$1806)</f>
        <v>-103</v>
      </c>
      <c r="AY423" s="9">
        <f>LOOKUP($AO423,Data!$A$6:$A$1806,Data!$K$6:$K$1806)</f>
        <v>7662</v>
      </c>
      <c r="AZ423" s="16">
        <f t="shared" si="215"/>
        <v>24.798583984375</v>
      </c>
      <c r="BB423" s="5"/>
      <c r="BO423" s="77"/>
      <c r="BP423" s="5"/>
      <c r="BQ423" s="77"/>
      <c r="BR423" s="77"/>
      <c r="BS423" s="77"/>
      <c r="BT423" s="77"/>
      <c r="BU423" s="77"/>
      <c r="BV423" s="77"/>
      <c r="BW423" s="77"/>
      <c r="BX423" s="77"/>
      <c r="CA423" s="77"/>
    </row>
    <row r="424" spans="2:79">
      <c r="B424" s="5">
        <f t="shared" si="216"/>
        <v>40098.110312499353</v>
      </c>
      <c r="C424">
        <f>LOOKUP(B424,Data!$A$6:$A$1806,Data!B$6:B$1806)</f>
        <v>59.969001770019531</v>
      </c>
      <c r="D424" s="8">
        <f>LOOKUP(B424,Data!$A$6:$A$1806,Data!C$6:C$1806)</f>
        <v>3747.475830078125</v>
      </c>
      <c r="H424" s="16">
        <f t="shared" si="214"/>
        <v>24.798583984375</v>
      </c>
      <c r="I424" s="8">
        <f t="shared" si="212"/>
        <v>23.767347073863323</v>
      </c>
      <c r="J424" s="8"/>
      <c r="K424" s="8"/>
      <c r="L424" s="8">
        <f t="shared" si="217"/>
        <v>0</v>
      </c>
      <c r="M424" s="8">
        <f t="shared" si="218"/>
        <v>3798.5090838057163</v>
      </c>
      <c r="N424" s="8">
        <f>AVERAGE(D$79:D424)</f>
        <v>3771.6206732071892</v>
      </c>
      <c r="O424" s="8">
        <f>AVERAGE(M$79:M424)</f>
        <v>3781.2780013354941</v>
      </c>
      <c r="P424" s="8">
        <f t="shared" si="222"/>
        <v>3779.3438814103097</v>
      </c>
      <c r="Q424" s="8">
        <f>AVERAGE(P$79:P424)</f>
        <v>3754.3412933473483</v>
      </c>
      <c r="R424">
        <f t="shared" si="220"/>
        <v>633</v>
      </c>
      <c r="S424" s="9"/>
      <c r="T424" s="8"/>
      <c r="U424" s="9"/>
      <c r="Y424">
        <v>0</v>
      </c>
      <c r="Z424">
        <f t="shared" si="213"/>
        <v>633</v>
      </c>
      <c r="AA424">
        <f t="shared" si="219"/>
        <v>-870.12481057130117</v>
      </c>
      <c r="AO424" s="5">
        <f t="shared" si="221"/>
        <v>40098.110312499353</v>
      </c>
      <c r="AP424" s="51">
        <f>LOOKUP($AO424,Data!$A$6:$A$1806,Data!$B$6:$B$1806)</f>
        <v>59.969001770019531</v>
      </c>
      <c r="AQ424" s="9">
        <f>LOOKUP($AO424,Data!$A$6:$A$1806,Data!$C$6:$C$1806)</f>
        <v>3747.475830078125</v>
      </c>
      <c r="AR424" s="9">
        <f>LOOKUP($AO424,Data!$A$6:$A$1806,Data!$D$6:$D$1806)</f>
        <v>335</v>
      </c>
      <c r="AS424" s="9">
        <f>IF($AS$1="+",LOOKUP($AO424,Data!$A$6:$A$1806,Data!$E$6:$E$1806)*-1,LOOKUP($AO424,Data!$A$6:$A$1806,Data!$E$6:$E$1806))</f>
        <v>-228.98016357421875</v>
      </c>
      <c r="AT424" s="9">
        <f>LOOKUP($AO424,Data!$A$6:$A$1806,Data!$F$6:$F$1806)</f>
        <v>16</v>
      </c>
      <c r="AU424" s="9">
        <f>LOOKUP($AO424,Data!$A$6:$A$1806,Data!$G$6:$G$1806)</f>
        <v>268</v>
      </c>
      <c r="AV424" s="9">
        <f>LOOKUP($AO424,Data!$A$6:$A$1806,Data!$H$6:$H$1806)</f>
        <v>10</v>
      </c>
      <c r="AW424" s="9">
        <f>LOOKUP($AO424,Data!$A$6:$A$1806,Data!$I$6:$I$1806)</f>
        <v>0</v>
      </c>
      <c r="AX424" s="9">
        <f>LOOKUP($AO424,Data!$A$6:$A$1806,Data!$J$6:$J$1806)</f>
        <v>-103</v>
      </c>
      <c r="AY424" s="9">
        <f>LOOKUP($AO424,Data!$A$6:$A$1806,Data!$K$6:$K$1806)</f>
        <v>7662</v>
      </c>
      <c r="AZ424" s="16">
        <f t="shared" si="215"/>
        <v>24.798583984375</v>
      </c>
      <c r="BB424" s="5"/>
      <c r="BO424" s="77"/>
      <c r="BP424" s="5"/>
      <c r="BQ424" s="77"/>
      <c r="BR424" s="77"/>
      <c r="BS424" s="77"/>
      <c r="BT424" s="77"/>
      <c r="BU424" s="77"/>
      <c r="BV424" s="77"/>
      <c r="BW424" s="77"/>
      <c r="BX424" s="77"/>
      <c r="CA424" s="77"/>
    </row>
    <row r="425" spans="2:79">
      <c r="B425" s="5">
        <f t="shared" si="216"/>
        <v>40098.1103356475</v>
      </c>
      <c r="C425">
        <f>LOOKUP(B425,Data!$A$6:$A$1806,Data!B$6:B$1806)</f>
        <v>59.972999572753906</v>
      </c>
      <c r="D425" s="8">
        <f>LOOKUP(B425,Data!$A$6:$A$1806,Data!C$6:C$1806)</f>
        <v>3741.28515625</v>
      </c>
      <c r="H425" s="16">
        <f t="shared" si="214"/>
        <v>21.600341796875</v>
      </c>
      <c r="I425" s="8">
        <f t="shared" si="212"/>
        <v>23.00889522691741</v>
      </c>
      <c r="J425" s="8"/>
      <c r="K425" s="8"/>
      <c r="L425" s="8">
        <f t="shared" si="217"/>
        <v>0</v>
      </c>
      <c r="M425" s="8">
        <f t="shared" si="218"/>
        <v>3797.7506319587706</v>
      </c>
      <c r="N425" s="8">
        <f>AVERAGE(D$79:D425)</f>
        <v>3771.5332509681198</v>
      </c>
      <c r="O425" s="8">
        <f>AVERAGE(M$79:M425)</f>
        <v>3781.3254728934858</v>
      </c>
      <c r="P425" s="8">
        <f t="shared" si="222"/>
        <v>3779.3438814103097</v>
      </c>
      <c r="Q425" s="8">
        <f>AVERAGE(P$79:P425)</f>
        <v>3754.4135551625591</v>
      </c>
      <c r="R425">
        <f t="shared" si="220"/>
        <v>633</v>
      </c>
      <c r="S425" s="9"/>
      <c r="T425" s="8"/>
      <c r="U425" s="9"/>
      <c r="Y425">
        <v>0</v>
      </c>
      <c r="Z425">
        <f t="shared" si="213"/>
        <v>633</v>
      </c>
      <c r="AA425">
        <f t="shared" si="219"/>
        <v>-920.7221639617145</v>
      </c>
      <c r="AO425" s="5">
        <f t="shared" si="221"/>
        <v>40098.1103356475</v>
      </c>
      <c r="AP425" s="51">
        <f>LOOKUP($AO425,Data!$A$6:$A$1806,Data!$B$6:$B$1806)</f>
        <v>59.972999572753906</v>
      </c>
      <c r="AQ425" s="9">
        <f>LOOKUP($AO425,Data!$A$6:$A$1806,Data!$C$6:$C$1806)</f>
        <v>3741.28515625</v>
      </c>
      <c r="AR425" s="9">
        <f>LOOKUP($AO425,Data!$A$6:$A$1806,Data!$D$6:$D$1806)</f>
        <v>335</v>
      </c>
      <c r="AS425" s="9">
        <f>IF($AS$1="+",LOOKUP($AO425,Data!$A$6:$A$1806,Data!$E$6:$E$1806)*-1,LOOKUP($AO425,Data!$A$6:$A$1806,Data!$E$6:$E$1806))</f>
        <v>-228.98016357421875</v>
      </c>
      <c r="AT425" s="9">
        <f>LOOKUP($AO425,Data!$A$6:$A$1806,Data!$F$6:$F$1806)</f>
        <v>16</v>
      </c>
      <c r="AU425" s="9">
        <f>LOOKUP($AO425,Data!$A$6:$A$1806,Data!$G$6:$G$1806)</f>
        <v>268.5</v>
      </c>
      <c r="AV425" s="9">
        <f>LOOKUP($AO425,Data!$A$6:$A$1806,Data!$H$6:$H$1806)</f>
        <v>10</v>
      </c>
      <c r="AW425" s="9">
        <f>LOOKUP($AO425,Data!$A$6:$A$1806,Data!$I$6:$I$1806)</f>
        <v>0</v>
      </c>
      <c r="AX425" s="9">
        <f>LOOKUP($AO425,Data!$A$6:$A$1806,Data!$J$6:$J$1806)</f>
        <v>-103</v>
      </c>
      <c r="AY425" s="9">
        <f>LOOKUP($AO425,Data!$A$6:$A$1806,Data!$K$6:$K$1806)</f>
        <v>7662</v>
      </c>
      <c r="AZ425" s="16">
        <f t="shared" si="215"/>
        <v>21.600341796875</v>
      </c>
      <c r="BB425" s="5"/>
      <c r="BO425" s="77"/>
      <c r="BP425" s="5"/>
      <c r="BQ425" s="77"/>
      <c r="BR425" s="77"/>
      <c r="BS425" s="77"/>
      <c r="BT425" s="77"/>
      <c r="BU425" s="77"/>
      <c r="BV425" s="77"/>
      <c r="BW425" s="77"/>
      <c r="BX425" s="77"/>
      <c r="CA425" s="77"/>
    </row>
    <row r="426" spans="2:79">
      <c r="B426" s="5">
        <f t="shared" si="216"/>
        <v>40098.110358795646</v>
      </c>
      <c r="C426">
        <f>LOOKUP(B426,Data!$A$6:$A$1806,Data!B$6:B$1806)</f>
        <v>59.978000640869141</v>
      </c>
      <c r="D426" s="8">
        <f>LOOKUP(B426,Data!$A$6:$A$1806,Data!C$6:C$1806)</f>
        <v>3746.65087890625</v>
      </c>
      <c r="H426" s="16">
        <f t="shared" si="214"/>
        <v>17.5994873046875</v>
      </c>
      <c r="I426" s="8">
        <f t="shared" si="212"/>
        <v>21.11560245413694</v>
      </c>
      <c r="J426" s="8"/>
      <c r="K426" s="8"/>
      <c r="L426" s="8">
        <f t="shared" si="217"/>
        <v>0</v>
      </c>
      <c r="M426" s="8">
        <f t="shared" si="218"/>
        <v>3795.85733918599</v>
      </c>
      <c r="N426" s="8">
        <f>AVERAGE(D$79:D426)</f>
        <v>3771.4617498989764</v>
      </c>
      <c r="O426" s="8">
        <f>AVERAGE(M$79:M426)</f>
        <v>3781.3672311299583</v>
      </c>
      <c r="P426" s="8">
        <f t="shared" si="222"/>
        <v>3779.3438814103097</v>
      </c>
      <c r="Q426" s="8">
        <f>AVERAGE(P$79:P426)</f>
        <v>3754.4854004831577</v>
      </c>
      <c r="R426">
        <f t="shared" si="220"/>
        <v>633</v>
      </c>
      <c r="S426" s="9"/>
      <c r="T426" s="8"/>
      <c r="U426" s="9"/>
      <c r="Y426">
        <v>0</v>
      </c>
      <c r="Z426">
        <f t="shared" si="213"/>
        <v>633</v>
      </c>
      <c r="AA426">
        <f t="shared" si="219"/>
        <v>-992.95187146575711</v>
      </c>
      <c r="AO426" s="5">
        <f t="shared" si="221"/>
        <v>40098.110358795646</v>
      </c>
      <c r="AP426" s="51">
        <f>LOOKUP($AO426,Data!$A$6:$A$1806,Data!$B$6:$B$1806)</f>
        <v>59.978000640869141</v>
      </c>
      <c r="AQ426" s="9">
        <f>LOOKUP($AO426,Data!$A$6:$A$1806,Data!$C$6:$C$1806)</f>
        <v>3746.65087890625</v>
      </c>
      <c r="AR426" s="9">
        <f>LOOKUP($AO426,Data!$A$6:$A$1806,Data!$D$6:$D$1806)</f>
        <v>335</v>
      </c>
      <c r="AS426" s="9">
        <f>IF($AS$1="+",LOOKUP($AO426,Data!$A$6:$A$1806,Data!$E$6:$E$1806)*-1,LOOKUP($AO426,Data!$A$6:$A$1806,Data!$E$6:$E$1806))</f>
        <v>-219.97555541992187</v>
      </c>
      <c r="AT426" s="9">
        <f>LOOKUP($AO426,Data!$A$6:$A$1806,Data!$F$6:$F$1806)</f>
        <v>16</v>
      </c>
      <c r="AU426" s="9">
        <f>LOOKUP($AO426,Data!$A$6:$A$1806,Data!$G$6:$G$1806)</f>
        <v>269</v>
      </c>
      <c r="AV426" s="9">
        <f>LOOKUP($AO426,Data!$A$6:$A$1806,Data!$H$6:$H$1806)</f>
        <v>10</v>
      </c>
      <c r="AW426" s="9">
        <f>LOOKUP($AO426,Data!$A$6:$A$1806,Data!$I$6:$I$1806)</f>
        <v>0</v>
      </c>
      <c r="AX426" s="9">
        <f>LOOKUP($AO426,Data!$A$6:$A$1806,Data!$J$6:$J$1806)</f>
        <v>-103</v>
      </c>
      <c r="AY426" s="9">
        <f>LOOKUP($AO426,Data!$A$6:$A$1806,Data!$K$6:$K$1806)</f>
        <v>7663</v>
      </c>
      <c r="AZ426" s="16">
        <f t="shared" si="215"/>
        <v>17.5994873046875</v>
      </c>
      <c r="BB426" s="5"/>
      <c r="BO426" s="77"/>
      <c r="BP426" s="5"/>
      <c r="BQ426" s="77"/>
      <c r="BR426" s="77"/>
      <c r="BS426" s="77"/>
      <c r="BT426" s="77"/>
      <c r="BU426" s="77"/>
      <c r="BV426" s="77"/>
      <c r="BW426" s="77"/>
      <c r="BX426" s="77"/>
      <c r="CA426" s="77"/>
    </row>
    <row r="427" spans="2:79">
      <c r="B427" s="5">
        <f t="shared" si="216"/>
        <v>40098.110381943792</v>
      </c>
      <c r="C427">
        <f>LOOKUP(B427,Data!$A$6:$A$1806,Data!B$6:B$1806)</f>
        <v>59.978000640869141</v>
      </c>
      <c r="D427" s="8">
        <f>LOOKUP(B427,Data!$A$6:$A$1806,Data!C$6:C$1806)</f>
        <v>3746.65087890625</v>
      </c>
      <c r="H427" s="16">
        <f t="shared" si="214"/>
        <v>17.5994873046875</v>
      </c>
      <c r="I427" s="8">
        <f t="shared" ref="I427:I490" si="223">L$13*H427+(1-L$13)*I426</f>
        <v>19.884962151829637</v>
      </c>
      <c r="J427" s="8"/>
      <c r="K427" s="8"/>
      <c r="L427" s="8">
        <f t="shared" si="217"/>
        <v>0</v>
      </c>
      <c r="M427" s="8">
        <f t="shared" si="218"/>
        <v>3794.6266988836828</v>
      </c>
      <c r="N427" s="8">
        <f>AVERAGE(D$79:D427)</f>
        <v>3771.3906585780801</v>
      </c>
      <c r="O427" s="8">
        <f>AVERAGE(M$79:M427)</f>
        <v>3781.4052238742383</v>
      </c>
      <c r="P427" s="8">
        <f t="shared" si="222"/>
        <v>3779.3438814103097</v>
      </c>
      <c r="Q427" s="8">
        <f>AVERAGE(P$79:P427)</f>
        <v>3754.5568328996151</v>
      </c>
      <c r="R427">
        <f t="shared" si="220"/>
        <v>633</v>
      </c>
      <c r="S427" s="9"/>
      <c r="T427" s="8"/>
      <c r="U427" s="9"/>
      <c r="Y427">
        <v>0</v>
      </c>
      <c r="Z427">
        <f t="shared" ref="Z427:Z490" si="224">SUM(R427:Y427)</f>
        <v>633</v>
      </c>
      <c r="AA427">
        <f t="shared" si="219"/>
        <v>-992.95187146575711</v>
      </c>
      <c r="AO427" s="5">
        <f t="shared" si="221"/>
        <v>40098.110381943792</v>
      </c>
      <c r="AP427" s="51">
        <f>LOOKUP($AO427,Data!$A$6:$A$1806,Data!$B$6:$B$1806)</f>
        <v>59.978000640869141</v>
      </c>
      <c r="AQ427" s="9">
        <f>LOOKUP($AO427,Data!$A$6:$A$1806,Data!$C$6:$C$1806)</f>
        <v>3746.65087890625</v>
      </c>
      <c r="AR427" s="9">
        <f>LOOKUP($AO427,Data!$A$6:$A$1806,Data!$D$6:$D$1806)</f>
        <v>335</v>
      </c>
      <c r="AS427" s="9">
        <f>IF($AS$1="+",LOOKUP($AO427,Data!$A$6:$A$1806,Data!$E$6:$E$1806)*-1,LOOKUP($AO427,Data!$A$6:$A$1806,Data!$E$6:$E$1806))</f>
        <v>-219.97555541992187</v>
      </c>
      <c r="AT427" s="9">
        <f>LOOKUP($AO427,Data!$A$6:$A$1806,Data!$F$6:$F$1806)</f>
        <v>16</v>
      </c>
      <c r="AU427" s="9">
        <f>LOOKUP($AO427,Data!$A$6:$A$1806,Data!$G$6:$G$1806)</f>
        <v>269</v>
      </c>
      <c r="AV427" s="9">
        <f>LOOKUP($AO427,Data!$A$6:$A$1806,Data!$H$6:$H$1806)</f>
        <v>10</v>
      </c>
      <c r="AW427" s="9">
        <f>LOOKUP($AO427,Data!$A$6:$A$1806,Data!$I$6:$I$1806)</f>
        <v>0</v>
      </c>
      <c r="AX427" s="9">
        <f>LOOKUP($AO427,Data!$A$6:$A$1806,Data!$J$6:$J$1806)</f>
        <v>-103</v>
      </c>
      <c r="AY427" s="9">
        <f>LOOKUP($AO427,Data!$A$6:$A$1806,Data!$K$6:$K$1806)</f>
        <v>7663</v>
      </c>
      <c r="AZ427" s="16">
        <f t="shared" si="215"/>
        <v>17.5994873046875</v>
      </c>
      <c r="BB427" s="5"/>
      <c r="BO427" s="77"/>
      <c r="BP427" s="5"/>
      <c r="BQ427" s="77"/>
      <c r="BR427" s="77"/>
      <c r="BS427" s="77"/>
      <c r="BT427" s="77"/>
      <c r="BU427" s="77"/>
      <c r="BV427" s="77"/>
      <c r="BW427" s="77"/>
      <c r="BX427" s="77"/>
      <c r="CA427" s="77"/>
    </row>
    <row r="428" spans="2:79">
      <c r="B428" s="5">
        <f t="shared" si="216"/>
        <v>40098.110405091938</v>
      </c>
      <c r="C428">
        <f>LOOKUP(B428,Data!$A$6:$A$1806,Data!B$6:B$1806)</f>
        <v>59.980998992919922</v>
      </c>
      <c r="D428" s="8">
        <f>LOOKUP(B428,Data!$A$6:$A$1806,Data!C$6:C$1806)</f>
        <v>3743.3505859375</v>
      </c>
      <c r="H428" s="16">
        <f t="shared" ref="H428:H491" si="225">(IF((C428-L$2)&gt;0,((C428-L$2-L$5)/((L$4*L$2)-L$5)*L$3*-1),((C428-L$2+L$5)/((L$4*L$2)-L$5)*L$3*-1)))</f>
        <v>15.2008056640625</v>
      </c>
      <c r="I428" s="8">
        <f t="shared" si="223"/>
        <v>18.245507381111139</v>
      </c>
      <c r="J428" s="8"/>
      <c r="K428" s="8"/>
      <c r="L428" s="8">
        <f t="shared" si="217"/>
        <v>0</v>
      </c>
      <c r="M428" s="8">
        <f t="shared" si="218"/>
        <v>3792.9872441129642</v>
      </c>
      <c r="N428" s="8">
        <f>AVERAGE(D$79:D428)</f>
        <v>3771.3105440848212</v>
      </c>
      <c r="O428" s="8">
        <f>AVERAGE(M$79:M428)</f>
        <v>3781.4383153606345</v>
      </c>
      <c r="P428" s="8">
        <f t="shared" si="222"/>
        <v>3779.3438814103097</v>
      </c>
      <c r="Q428" s="8">
        <f>AVERAGE(P$79:P428)</f>
        <v>3754.6278559612506</v>
      </c>
      <c r="R428">
        <f t="shared" si="220"/>
        <v>633</v>
      </c>
      <c r="S428" s="9"/>
      <c r="T428" s="8"/>
      <c r="U428" s="9"/>
      <c r="Y428">
        <v>0</v>
      </c>
      <c r="Z428">
        <f t="shared" si="224"/>
        <v>633</v>
      </c>
      <c r="AA428">
        <f t="shared" si="219"/>
        <v>-1041.9588207591598</v>
      </c>
      <c r="AO428" s="5">
        <f t="shared" si="221"/>
        <v>40098.110405091938</v>
      </c>
      <c r="AP428" s="51">
        <f>LOOKUP($AO428,Data!$A$6:$A$1806,Data!$B$6:$B$1806)</f>
        <v>59.980998992919922</v>
      </c>
      <c r="AQ428" s="9">
        <f>LOOKUP($AO428,Data!$A$6:$A$1806,Data!$C$6:$C$1806)</f>
        <v>3743.3505859375</v>
      </c>
      <c r="AR428" s="9">
        <f>LOOKUP($AO428,Data!$A$6:$A$1806,Data!$D$6:$D$1806)</f>
        <v>335</v>
      </c>
      <c r="AS428" s="9">
        <f>IF($AS$1="+",LOOKUP($AO428,Data!$A$6:$A$1806,Data!$E$6:$E$1806)*-1,LOOKUP($AO428,Data!$A$6:$A$1806,Data!$E$6:$E$1806))</f>
        <v>-219.97555541992187</v>
      </c>
      <c r="AT428" s="9">
        <f>LOOKUP($AO428,Data!$A$6:$A$1806,Data!$F$6:$F$1806)</f>
        <v>16</v>
      </c>
      <c r="AU428" s="9">
        <f>LOOKUP($AO428,Data!$A$6:$A$1806,Data!$G$6:$G$1806)</f>
        <v>269.5</v>
      </c>
      <c r="AV428" s="9">
        <f>LOOKUP($AO428,Data!$A$6:$A$1806,Data!$H$6:$H$1806)</f>
        <v>10</v>
      </c>
      <c r="AW428" s="9">
        <f>LOOKUP($AO428,Data!$A$6:$A$1806,Data!$I$6:$I$1806)</f>
        <v>0</v>
      </c>
      <c r="AX428" s="9">
        <f>LOOKUP($AO428,Data!$A$6:$A$1806,Data!$J$6:$J$1806)</f>
        <v>-103</v>
      </c>
      <c r="AY428" s="9">
        <f>LOOKUP($AO428,Data!$A$6:$A$1806,Data!$K$6:$K$1806)</f>
        <v>7663</v>
      </c>
      <c r="AZ428" s="16">
        <f t="shared" ref="AZ428:AZ491" si="226">(IF((AP428-$L$2)&gt;0,((AP428-$L$2-$L$5)/(($L$4*$L$2)-$L$5)*$L$3*-1),((AP428-$L$2+$L$5)/(($L$4*$L$2)-$L$5)*$L$3*-1)))</f>
        <v>15.2008056640625</v>
      </c>
      <c r="BB428" s="5"/>
      <c r="BO428" s="77"/>
      <c r="BP428" s="5"/>
      <c r="BQ428" s="77"/>
      <c r="BR428" s="77"/>
      <c r="BS428" s="77"/>
      <c r="BT428" s="77"/>
      <c r="BU428" s="77"/>
      <c r="BV428" s="77"/>
      <c r="BW428" s="77"/>
      <c r="BX428" s="77"/>
      <c r="CA428" s="77"/>
    </row>
    <row r="429" spans="2:79">
      <c r="B429" s="5">
        <f t="shared" si="216"/>
        <v>40098.110428240085</v>
      </c>
      <c r="C429">
        <f>LOOKUP(B429,Data!$A$6:$A$1806,Data!B$6:B$1806)</f>
        <v>59.980998992919922</v>
      </c>
      <c r="D429" s="8">
        <f>LOOKUP(B429,Data!$A$6:$A$1806,Data!C$6:C$1806)</f>
        <v>3741.6181640625</v>
      </c>
      <c r="H429" s="16">
        <f t="shared" si="225"/>
        <v>15.2008056640625</v>
      </c>
      <c r="I429" s="8">
        <f t="shared" si="223"/>
        <v>17.179861780144115</v>
      </c>
      <c r="J429" s="8"/>
      <c r="K429" s="8"/>
      <c r="L429" s="8">
        <f t="shared" si="217"/>
        <v>0</v>
      </c>
      <c r="M429" s="8">
        <f t="shared" si="218"/>
        <v>3791.9215985119972</v>
      </c>
      <c r="N429" s="8">
        <f>AVERAGE(D$79:D429)</f>
        <v>3771.2259504095441</v>
      </c>
      <c r="O429" s="8">
        <f>AVERAGE(M$79:M429)</f>
        <v>3781.4681822641996</v>
      </c>
      <c r="P429" s="8">
        <f t="shared" si="222"/>
        <v>3779.3438814103097</v>
      </c>
      <c r="Q429" s="8">
        <f>AVERAGE(P$79:P429)</f>
        <v>3754.6984731768193</v>
      </c>
      <c r="R429">
        <f t="shared" si="220"/>
        <v>633</v>
      </c>
      <c r="S429" s="9"/>
      <c r="T429" s="8"/>
      <c r="U429" s="9"/>
      <c r="Y429">
        <v>0</v>
      </c>
      <c r="Z429">
        <f t="shared" si="224"/>
        <v>633</v>
      </c>
      <c r="AA429">
        <f t="shared" si="219"/>
        <v>-1041.9588207591598</v>
      </c>
      <c r="AO429" s="5">
        <f t="shared" si="221"/>
        <v>40098.110428240085</v>
      </c>
      <c r="AP429" s="51">
        <f>LOOKUP($AO429,Data!$A$6:$A$1806,Data!$B$6:$B$1806)</f>
        <v>59.980998992919922</v>
      </c>
      <c r="AQ429" s="9">
        <f>LOOKUP($AO429,Data!$A$6:$A$1806,Data!$C$6:$C$1806)</f>
        <v>3741.6181640625</v>
      </c>
      <c r="AR429" s="9">
        <f>LOOKUP($AO429,Data!$A$6:$A$1806,Data!$D$6:$D$1806)</f>
        <v>335</v>
      </c>
      <c r="AS429" s="9">
        <f>IF($AS$1="+",LOOKUP($AO429,Data!$A$6:$A$1806,Data!$E$6:$E$1806)*-1,LOOKUP($AO429,Data!$A$6:$A$1806,Data!$E$6:$E$1806))</f>
        <v>-219.97555541992187</v>
      </c>
      <c r="AT429" s="9">
        <f>LOOKUP($AO429,Data!$A$6:$A$1806,Data!$F$6:$F$1806)</f>
        <v>16</v>
      </c>
      <c r="AU429" s="9">
        <f>LOOKUP($AO429,Data!$A$6:$A$1806,Data!$G$6:$G$1806)</f>
        <v>270</v>
      </c>
      <c r="AV429" s="9">
        <f>LOOKUP($AO429,Data!$A$6:$A$1806,Data!$H$6:$H$1806)</f>
        <v>10</v>
      </c>
      <c r="AW429" s="9">
        <f>LOOKUP($AO429,Data!$A$6:$A$1806,Data!$I$6:$I$1806)</f>
        <v>0</v>
      </c>
      <c r="AX429" s="9">
        <f>LOOKUP($AO429,Data!$A$6:$A$1806,Data!$J$6:$J$1806)</f>
        <v>-103</v>
      </c>
      <c r="AY429" s="9">
        <f>LOOKUP($AO429,Data!$A$6:$A$1806,Data!$K$6:$K$1806)</f>
        <v>7664</v>
      </c>
      <c r="AZ429" s="16">
        <f t="shared" si="226"/>
        <v>15.2008056640625</v>
      </c>
      <c r="BB429" s="5"/>
      <c r="BO429" s="77"/>
      <c r="BP429" s="5"/>
      <c r="BQ429" s="77"/>
      <c r="BR429" s="77"/>
      <c r="BS429" s="77"/>
      <c r="BT429" s="77"/>
      <c r="BU429" s="77"/>
      <c r="BV429" s="77"/>
      <c r="BW429" s="77"/>
      <c r="BX429" s="77"/>
      <c r="CA429" s="77"/>
    </row>
    <row r="430" spans="2:79">
      <c r="B430" s="5">
        <f t="shared" ref="B430:B493" si="227">B429+TIME(0,0,$B$1)</f>
        <v>40098.110451388231</v>
      </c>
      <c r="C430">
        <f>LOOKUP(B430,Data!$A$6:$A$1806,Data!B$6:B$1806)</f>
        <v>59.980998992919922</v>
      </c>
      <c r="D430" s="8">
        <f>LOOKUP(B430,Data!$A$6:$A$1806,Data!C$6:C$1806)</f>
        <v>3741.6181640625</v>
      </c>
      <c r="H430" s="16">
        <f t="shared" si="225"/>
        <v>15.2008056640625</v>
      </c>
      <c r="I430" s="8">
        <f t="shared" si="223"/>
        <v>16.48719213951555</v>
      </c>
      <c r="J430" s="8"/>
      <c r="K430" s="8"/>
      <c r="L430" s="8">
        <f t="shared" si="217"/>
        <v>0</v>
      </c>
      <c r="M430" s="8">
        <f t="shared" si="218"/>
        <v>3791.2289288713687</v>
      </c>
      <c r="N430" s="8">
        <f>AVERAGE(D$79:D430)</f>
        <v>3771.1418373801494</v>
      </c>
      <c r="O430" s="8">
        <f>AVERAGE(M$79:M430)</f>
        <v>3781.4959116579703</v>
      </c>
      <c r="P430" s="8">
        <f t="shared" si="222"/>
        <v>3779.3438814103097</v>
      </c>
      <c r="Q430" s="8">
        <f>AVERAGE(P$79:P430)</f>
        <v>3754.7686880150914</v>
      </c>
      <c r="R430">
        <f t="shared" si="220"/>
        <v>633</v>
      </c>
      <c r="S430" s="9"/>
      <c r="T430" s="8"/>
      <c r="U430" s="9"/>
      <c r="Y430">
        <v>0</v>
      </c>
      <c r="Z430">
        <f t="shared" si="224"/>
        <v>633</v>
      </c>
      <c r="AA430">
        <f t="shared" si="219"/>
        <v>-1041.9588207591598</v>
      </c>
      <c r="AO430" s="5">
        <f t="shared" si="221"/>
        <v>40098.110451388231</v>
      </c>
      <c r="AP430" s="51">
        <f>LOOKUP($AO430,Data!$A$6:$A$1806,Data!$B$6:$B$1806)</f>
        <v>59.980998992919922</v>
      </c>
      <c r="AQ430" s="9">
        <f>LOOKUP($AO430,Data!$A$6:$A$1806,Data!$C$6:$C$1806)</f>
        <v>3741.6181640625</v>
      </c>
      <c r="AR430" s="9">
        <f>LOOKUP($AO430,Data!$A$6:$A$1806,Data!$D$6:$D$1806)</f>
        <v>335</v>
      </c>
      <c r="AS430" s="9">
        <f>IF($AS$1="+",LOOKUP($AO430,Data!$A$6:$A$1806,Data!$E$6:$E$1806)*-1,LOOKUP($AO430,Data!$A$6:$A$1806,Data!$E$6:$E$1806))</f>
        <v>-219.97555541992187</v>
      </c>
      <c r="AT430" s="9">
        <f>LOOKUP($AO430,Data!$A$6:$A$1806,Data!$F$6:$F$1806)</f>
        <v>16</v>
      </c>
      <c r="AU430" s="9">
        <f>LOOKUP($AO430,Data!$A$6:$A$1806,Data!$G$6:$G$1806)</f>
        <v>270</v>
      </c>
      <c r="AV430" s="9">
        <f>LOOKUP($AO430,Data!$A$6:$A$1806,Data!$H$6:$H$1806)</f>
        <v>10</v>
      </c>
      <c r="AW430" s="9">
        <f>LOOKUP($AO430,Data!$A$6:$A$1806,Data!$I$6:$I$1806)</f>
        <v>0</v>
      </c>
      <c r="AX430" s="9">
        <f>LOOKUP($AO430,Data!$A$6:$A$1806,Data!$J$6:$J$1806)</f>
        <v>-103</v>
      </c>
      <c r="AY430" s="9">
        <f>LOOKUP($AO430,Data!$A$6:$A$1806,Data!$K$6:$K$1806)</f>
        <v>7664</v>
      </c>
      <c r="AZ430" s="16">
        <f t="shared" si="226"/>
        <v>15.2008056640625</v>
      </c>
      <c r="BB430" s="5"/>
      <c r="BO430" s="77"/>
      <c r="BP430" s="5"/>
      <c r="BQ430" s="77"/>
      <c r="BR430" s="77"/>
      <c r="BS430" s="77"/>
      <c r="BT430" s="77"/>
      <c r="BU430" s="77"/>
      <c r="BV430" s="77"/>
      <c r="BW430" s="77"/>
      <c r="BX430" s="77"/>
      <c r="CA430" s="77"/>
    </row>
    <row r="431" spans="2:79">
      <c r="B431" s="5">
        <f t="shared" si="227"/>
        <v>40098.110474536377</v>
      </c>
      <c r="C431">
        <f>LOOKUP(B431,Data!$A$6:$A$1806,Data!B$6:B$1806)</f>
        <v>59.981998443603516</v>
      </c>
      <c r="D431" s="8">
        <f>LOOKUP(B431,Data!$A$6:$A$1806,Data!C$6:C$1806)</f>
        <v>3738.484375</v>
      </c>
      <c r="H431" s="16">
        <f t="shared" si="225"/>
        <v>14.4012451171875</v>
      </c>
      <c r="I431" s="8">
        <f t="shared" si="223"/>
        <v>15.757110681700732</v>
      </c>
      <c r="J431" s="8"/>
      <c r="K431" s="8"/>
      <c r="L431" s="8">
        <f t="shared" si="217"/>
        <v>0</v>
      </c>
      <c r="M431" s="8">
        <f t="shared" si="218"/>
        <v>3790.4988474135539</v>
      </c>
      <c r="N431" s="8">
        <f>AVERAGE(D$79:D431)</f>
        <v>3771.0493233224151</v>
      </c>
      <c r="O431" s="8">
        <f>AVERAGE(M$79:M431)</f>
        <v>3781.5214157252667</v>
      </c>
      <c r="P431" s="8">
        <f t="shared" si="222"/>
        <v>3779.3438814103097</v>
      </c>
      <c r="Q431" s="8">
        <f>AVERAGE(P$79:P431)</f>
        <v>3754.8385039054187</v>
      </c>
      <c r="R431">
        <f t="shared" si="220"/>
        <v>633</v>
      </c>
      <c r="S431" s="9"/>
      <c r="T431" s="8"/>
      <c r="U431" s="9"/>
      <c r="Y431">
        <v>0</v>
      </c>
      <c r="Z431">
        <f t="shared" si="224"/>
        <v>633</v>
      </c>
      <c r="AA431">
        <f t="shared" si="219"/>
        <v>-1059.3874421425608</v>
      </c>
      <c r="AO431" s="5">
        <f t="shared" si="221"/>
        <v>40098.110474536377</v>
      </c>
      <c r="AP431" s="51">
        <f>LOOKUP($AO431,Data!$A$6:$A$1806,Data!$B$6:$B$1806)</f>
        <v>59.981998443603516</v>
      </c>
      <c r="AQ431" s="9">
        <f>LOOKUP($AO431,Data!$A$6:$A$1806,Data!$C$6:$C$1806)</f>
        <v>3738.484375</v>
      </c>
      <c r="AR431" s="9">
        <f>LOOKUP($AO431,Data!$A$6:$A$1806,Data!$D$6:$D$1806)</f>
        <v>335</v>
      </c>
      <c r="AS431" s="9">
        <f>IF($AS$1="+",LOOKUP($AO431,Data!$A$6:$A$1806,Data!$E$6:$E$1806)*-1,LOOKUP($AO431,Data!$A$6:$A$1806,Data!$E$6:$E$1806))</f>
        <v>-219.97555541992187</v>
      </c>
      <c r="AT431" s="9">
        <f>LOOKUP($AO431,Data!$A$6:$A$1806,Data!$F$6:$F$1806)</f>
        <v>16</v>
      </c>
      <c r="AU431" s="9">
        <f>LOOKUP($AO431,Data!$A$6:$A$1806,Data!$G$6:$G$1806)</f>
        <v>270.5</v>
      </c>
      <c r="AV431" s="9">
        <f>LOOKUP($AO431,Data!$A$6:$A$1806,Data!$H$6:$H$1806)</f>
        <v>10</v>
      </c>
      <c r="AW431" s="9">
        <f>LOOKUP($AO431,Data!$A$6:$A$1806,Data!$I$6:$I$1806)</f>
        <v>0</v>
      </c>
      <c r="AX431" s="9">
        <f>LOOKUP($AO431,Data!$A$6:$A$1806,Data!$J$6:$J$1806)</f>
        <v>-103</v>
      </c>
      <c r="AY431" s="9">
        <f>LOOKUP($AO431,Data!$A$6:$A$1806,Data!$K$6:$K$1806)</f>
        <v>7664</v>
      </c>
      <c r="AZ431" s="16">
        <f t="shared" si="226"/>
        <v>14.4012451171875</v>
      </c>
      <c r="BB431" s="5"/>
      <c r="BO431" s="77"/>
      <c r="BP431" s="5"/>
      <c r="BQ431" s="77"/>
      <c r="BR431" s="77"/>
      <c r="BS431" s="77"/>
      <c r="BT431" s="77"/>
      <c r="BU431" s="77"/>
      <c r="BV431" s="77"/>
      <c r="BW431" s="77"/>
      <c r="BX431" s="77"/>
      <c r="CA431" s="77"/>
    </row>
    <row r="432" spans="2:79">
      <c r="B432" s="5">
        <f t="shared" si="227"/>
        <v>40098.110497684524</v>
      </c>
      <c r="C432">
        <f>LOOKUP(B432,Data!$A$6:$A$1806,Data!B$6:B$1806)</f>
        <v>59.984001159667969</v>
      </c>
      <c r="D432" s="8">
        <f>LOOKUP(B432,Data!$A$6:$A$1806,Data!C$6:C$1806)</f>
        <v>3738.9013671875</v>
      </c>
      <c r="H432" s="16">
        <f t="shared" si="225"/>
        <v>12.799072265625</v>
      </c>
      <c r="I432" s="8">
        <f t="shared" si="223"/>
        <v>14.721797236074226</v>
      </c>
      <c r="J432" s="8"/>
      <c r="K432" s="8"/>
      <c r="L432" s="8">
        <f t="shared" si="217"/>
        <v>0</v>
      </c>
      <c r="M432" s="8">
        <f t="shared" si="218"/>
        <v>3789.4635339679276</v>
      </c>
      <c r="N432" s="8">
        <f>AVERAGE(D$79:D432)</f>
        <v>3770.9585098870057</v>
      </c>
      <c r="O432" s="8">
        <f>AVERAGE(M$79:M432)</f>
        <v>3781.5438510875342</v>
      </c>
      <c r="P432" s="8">
        <f t="shared" si="222"/>
        <v>3779.3438814103097</v>
      </c>
      <c r="Q432" s="8">
        <f>AVERAGE(P$79:P432)</f>
        <v>3754.9079242382936</v>
      </c>
      <c r="R432">
        <f t="shared" si="220"/>
        <v>633</v>
      </c>
      <c r="S432" s="9"/>
      <c r="T432" s="8"/>
      <c r="U432" s="9"/>
      <c r="Y432">
        <v>0</v>
      </c>
      <c r="Z432">
        <f t="shared" si="224"/>
        <v>633</v>
      </c>
      <c r="AA432">
        <f t="shared" si="219"/>
        <v>-1096.1267761006704</v>
      </c>
      <c r="AO432" s="5">
        <f t="shared" si="221"/>
        <v>40098.110497684524</v>
      </c>
      <c r="AP432" s="51">
        <f>LOOKUP($AO432,Data!$A$6:$A$1806,Data!$B$6:$B$1806)</f>
        <v>59.984001159667969</v>
      </c>
      <c r="AQ432" s="9">
        <f>LOOKUP($AO432,Data!$A$6:$A$1806,Data!$C$6:$C$1806)</f>
        <v>3738.9013671875</v>
      </c>
      <c r="AR432" s="9">
        <f>LOOKUP($AO432,Data!$A$6:$A$1806,Data!$D$6:$D$1806)</f>
        <v>335</v>
      </c>
      <c r="AS432" s="9">
        <f>IF($AS$1="+",LOOKUP($AO432,Data!$A$6:$A$1806,Data!$E$6:$E$1806)*-1,LOOKUP($AO432,Data!$A$6:$A$1806,Data!$E$6:$E$1806))</f>
        <v>-219.97555541992187</v>
      </c>
      <c r="AT432" s="9">
        <f>LOOKUP($AO432,Data!$A$6:$A$1806,Data!$F$6:$F$1806)</f>
        <v>16</v>
      </c>
      <c r="AU432" s="9">
        <f>LOOKUP($AO432,Data!$A$6:$A$1806,Data!$G$6:$G$1806)</f>
        <v>271</v>
      </c>
      <c r="AV432" s="9">
        <f>LOOKUP($AO432,Data!$A$6:$A$1806,Data!$H$6:$H$1806)</f>
        <v>10</v>
      </c>
      <c r="AW432" s="9">
        <f>LOOKUP($AO432,Data!$A$6:$A$1806,Data!$I$6:$I$1806)</f>
        <v>0</v>
      </c>
      <c r="AX432" s="9">
        <f>LOOKUP($AO432,Data!$A$6:$A$1806,Data!$J$6:$J$1806)</f>
        <v>-103</v>
      </c>
      <c r="AY432" s="9">
        <f>LOOKUP($AO432,Data!$A$6:$A$1806,Data!$K$6:$K$1806)</f>
        <v>7665</v>
      </c>
      <c r="AZ432" s="16">
        <f t="shared" si="226"/>
        <v>12.799072265625</v>
      </c>
      <c r="BB432" s="5"/>
      <c r="BO432" s="77"/>
      <c r="BP432" s="5"/>
      <c r="BQ432" s="77"/>
      <c r="BR432" s="77"/>
      <c r="BS432" s="77"/>
      <c r="BT432" s="77"/>
      <c r="BU432" s="77"/>
      <c r="BV432" s="77"/>
      <c r="BW432" s="77"/>
      <c r="BX432" s="77"/>
      <c r="CA432" s="77"/>
    </row>
    <row r="433" spans="2:79">
      <c r="B433" s="5">
        <f t="shared" si="227"/>
        <v>40098.11052083267</v>
      </c>
      <c r="C433">
        <f>LOOKUP(B433,Data!$A$6:$A$1806,Data!B$6:B$1806)</f>
        <v>59.984001159667969</v>
      </c>
      <c r="D433" s="8">
        <f>LOOKUP(B433,Data!$A$6:$A$1806,Data!C$6:C$1806)</f>
        <v>3738.9013671875</v>
      </c>
      <c r="H433" s="16">
        <f t="shared" si="225"/>
        <v>12.799072265625</v>
      </c>
      <c r="I433" s="8">
        <f t="shared" si="223"/>
        <v>14.048843496416996</v>
      </c>
      <c r="J433" s="8"/>
      <c r="K433" s="8"/>
      <c r="L433" s="8">
        <f t="shared" si="217"/>
        <v>0</v>
      </c>
      <c r="M433" s="8">
        <f t="shared" si="218"/>
        <v>3788.7905802282703</v>
      </c>
      <c r="N433" s="8">
        <f>AVERAGE(D$79:D433)</f>
        <v>3770.8682080765843</v>
      </c>
      <c r="O433" s="8">
        <f>AVERAGE(M$79:M433)</f>
        <v>3781.5642644090572</v>
      </c>
      <c r="P433" s="8">
        <f t="shared" si="222"/>
        <v>3779.3438814103097</v>
      </c>
      <c r="Q433" s="8">
        <f>AVERAGE(P$79:P433)</f>
        <v>3754.9769523658983</v>
      </c>
      <c r="R433">
        <f t="shared" si="220"/>
        <v>633</v>
      </c>
      <c r="S433" s="9"/>
      <c r="T433" s="8"/>
      <c r="U433" s="9"/>
      <c r="Y433">
        <v>0</v>
      </c>
      <c r="Z433">
        <f t="shared" si="224"/>
        <v>633</v>
      </c>
      <c r="AA433">
        <f t="shared" si="219"/>
        <v>-1096.1267761006704</v>
      </c>
      <c r="AO433" s="5">
        <f t="shared" si="221"/>
        <v>40098.11052083267</v>
      </c>
      <c r="AP433" s="51">
        <f>LOOKUP($AO433,Data!$A$6:$A$1806,Data!$B$6:$B$1806)</f>
        <v>59.984001159667969</v>
      </c>
      <c r="AQ433" s="9">
        <f>LOOKUP($AO433,Data!$A$6:$A$1806,Data!$C$6:$C$1806)</f>
        <v>3738.9013671875</v>
      </c>
      <c r="AR433" s="9">
        <f>LOOKUP($AO433,Data!$A$6:$A$1806,Data!$D$6:$D$1806)</f>
        <v>335</v>
      </c>
      <c r="AS433" s="9">
        <f>IF($AS$1="+",LOOKUP($AO433,Data!$A$6:$A$1806,Data!$E$6:$E$1806)*-1,LOOKUP($AO433,Data!$A$6:$A$1806,Data!$E$6:$E$1806))</f>
        <v>-219.97555541992187</v>
      </c>
      <c r="AT433" s="9">
        <f>LOOKUP($AO433,Data!$A$6:$A$1806,Data!$F$6:$F$1806)</f>
        <v>16</v>
      </c>
      <c r="AU433" s="9">
        <f>LOOKUP($AO433,Data!$A$6:$A$1806,Data!$G$6:$G$1806)</f>
        <v>271</v>
      </c>
      <c r="AV433" s="9">
        <f>LOOKUP($AO433,Data!$A$6:$A$1806,Data!$H$6:$H$1806)</f>
        <v>10</v>
      </c>
      <c r="AW433" s="9">
        <f>LOOKUP($AO433,Data!$A$6:$A$1806,Data!$I$6:$I$1806)</f>
        <v>0</v>
      </c>
      <c r="AX433" s="9">
        <f>LOOKUP($AO433,Data!$A$6:$A$1806,Data!$J$6:$J$1806)</f>
        <v>-103</v>
      </c>
      <c r="AY433" s="9">
        <f>LOOKUP($AO433,Data!$A$6:$A$1806,Data!$K$6:$K$1806)</f>
        <v>7665</v>
      </c>
      <c r="AZ433" s="16">
        <f t="shared" si="226"/>
        <v>12.799072265625</v>
      </c>
      <c r="BB433" s="5"/>
      <c r="BO433" s="77"/>
      <c r="BP433" s="5"/>
      <c r="BQ433" s="77"/>
      <c r="BR433" s="77"/>
      <c r="BS433" s="77"/>
      <c r="BT433" s="77"/>
      <c r="BU433" s="77"/>
      <c r="BV433" s="77"/>
      <c r="BW433" s="77"/>
      <c r="BX433" s="77"/>
      <c r="CA433" s="77"/>
    </row>
    <row r="434" spans="2:79">
      <c r="B434" s="5">
        <f t="shared" si="227"/>
        <v>40098.110543980816</v>
      </c>
      <c r="C434">
        <f>LOOKUP(B434,Data!$A$6:$A$1806,Data!B$6:B$1806)</f>
        <v>59.981998443603516</v>
      </c>
      <c r="D434" s="8">
        <f>LOOKUP(B434,Data!$A$6:$A$1806,Data!C$6:C$1806)</f>
        <v>3737.273193359375</v>
      </c>
      <c r="H434" s="16">
        <f t="shared" si="225"/>
        <v>14.4012451171875</v>
      </c>
      <c r="I434" s="8">
        <f t="shared" si="223"/>
        <v>14.172184063686673</v>
      </c>
      <c r="J434" s="8"/>
      <c r="K434" s="8"/>
      <c r="L434" s="8">
        <f t="shared" si="217"/>
        <v>0</v>
      </c>
      <c r="M434" s="8">
        <f t="shared" si="218"/>
        <v>3788.91392079554</v>
      </c>
      <c r="N434" s="8">
        <f>AVERAGE(D$79:D434)</f>
        <v>3770.7738400577159</v>
      </c>
      <c r="O434" s="8">
        <f>AVERAGE(M$79:M434)</f>
        <v>3781.5849095112662</v>
      </c>
      <c r="P434" s="8">
        <f t="shared" si="222"/>
        <v>3779.3438814103097</v>
      </c>
      <c r="Q434" s="8">
        <f>AVERAGE(P$79:P434)</f>
        <v>3755.0455916026431</v>
      </c>
      <c r="R434">
        <f t="shared" si="220"/>
        <v>633</v>
      </c>
      <c r="S434" s="9"/>
      <c r="T434" s="8"/>
      <c r="U434" s="9"/>
      <c r="Y434">
        <v>0</v>
      </c>
      <c r="Z434">
        <f t="shared" si="224"/>
        <v>633</v>
      </c>
      <c r="AA434">
        <f t="shared" si="219"/>
        <v>-1059.3874421425608</v>
      </c>
      <c r="AO434" s="5">
        <f t="shared" si="221"/>
        <v>40098.110543980816</v>
      </c>
      <c r="AP434" s="51">
        <f>LOOKUP($AO434,Data!$A$6:$A$1806,Data!$B$6:$B$1806)</f>
        <v>59.981998443603516</v>
      </c>
      <c r="AQ434" s="9">
        <f>LOOKUP($AO434,Data!$A$6:$A$1806,Data!$C$6:$C$1806)</f>
        <v>3737.273193359375</v>
      </c>
      <c r="AR434" s="9">
        <f>LOOKUP($AO434,Data!$A$6:$A$1806,Data!$D$6:$D$1806)</f>
        <v>335</v>
      </c>
      <c r="AS434" s="9">
        <f>IF($AS$1="+",LOOKUP($AO434,Data!$A$6:$A$1806,Data!$E$6:$E$1806)*-1,LOOKUP($AO434,Data!$A$6:$A$1806,Data!$E$6:$E$1806))</f>
        <v>-229.08924865722656</v>
      </c>
      <c r="AT434" s="9">
        <f>LOOKUP($AO434,Data!$A$6:$A$1806,Data!$F$6:$F$1806)</f>
        <v>16</v>
      </c>
      <c r="AU434" s="9">
        <f>LOOKUP($AO434,Data!$A$6:$A$1806,Data!$G$6:$G$1806)</f>
        <v>271.5</v>
      </c>
      <c r="AV434" s="9">
        <f>LOOKUP($AO434,Data!$A$6:$A$1806,Data!$H$6:$H$1806)</f>
        <v>10</v>
      </c>
      <c r="AW434" s="9">
        <f>LOOKUP($AO434,Data!$A$6:$A$1806,Data!$I$6:$I$1806)</f>
        <v>0</v>
      </c>
      <c r="AX434" s="9">
        <f>LOOKUP($AO434,Data!$A$6:$A$1806,Data!$J$6:$J$1806)</f>
        <v>-103</v>
      </c>
      <c r="AY434" s="9">
        <f>LOOKUP($AO434,Data!$A$6:$A$1806,Data!$K$6:$K$1806)</f>
        <v>7666</v>
      </c>
      <c r="AZ434" s="16">
        <f t="shared" si="226"/>
        <v>14.4012451171875</v>
      </c>
      <c r="BB434" s="5"/>
      <c r="BO434" s="77"/>
      <c r="BP434" s="5"/>
      <c r="BQ434" s="77"/>
      <c r="BR434" s="77"/>
      <c r="BS434" s="77"/>
      <c r="BT434" s="77"/>
      <c r="BU434" s="77"/>
      <c r="BV434" s="77"/>
      <c r="BW434" s="77"/>
      <c r="BX434" s="77"/>
      <c r="CA434" s="77"/>
    </row>
    <row r="435" spans="2:79">
      <c r="B435" s="5">
        <f t="shared" si="227"/>
        <v>40098.110567128962</v>
      </c>
      <c r="C435">
        <f>LOOKUP(B435,Data!$A$6:$A$1806,Data!B$6:B$1806)</f>
        <v>59.979000091552734</v>
      </c>
      <c r="D435" s="8">
        <f>LOOKUP(B435,Data!$A$6:$A$1806,Data!C$6:C$1806)</f>
        <v>3736.308349609375</v>
      </c>
      <c r="H435" s="16">
        <f t="shared" si="225"/>
        <v>16.7999267578125</v>
      </c>
      <c r="I435" s="8">
        <f t="shared" si="223"/>
        <v>15.091894006630714</v>
      </c>
      <c r="J435" s="8"/>
      <c r="K435" s="8"/>
      <c r="L435" s="8">
        <f t="shared" si="217"/>
        <v>0</v>
      </c>
      <c r="M435" s="8">
        <f t="shared" si="218"/>
        <v>3789.8336307384839</v>
      </c>
      <c r="N435" s="8">
        <f>AVERAGE(D$79:D435)</f>
        <v>3770.6772980676647</v>
      </c>
      <c r="O435" s="8">
        <f>AVERAGE(M$79:M435)</f>
        <v>3781.6080151729675</v>
      </c>
      <c r="P435" s="8">
        <f t="shared" si="222"/>
        <v>3779.3438814103097</v>
      </c>
      <c r="Q435" s="8">
        <f>AVERAGE(P$79:P435)</f>
        <v>3755.1138452256982</v>
      </c>
      <c r="R435">
        <f t="shared" si="220"/>
        <v>633</v>
      </c>
      <c r="S435" s="9"/>
      <c r="T435" s="8"/>
      <c r="U435" s="9"/>
      <c r="Y435">
        <v>0</v>
      </c>
      <c r="Z435">
        <f t="shared" si="224"/>
        <v>633</v>
      </c>
      <c r="AA435">
        <f t="shared" si="219"/>
        <v>-1008.7671479376273</v>
      </c>
      <c r="AO435" s="5">
        <f t="shared" si="221"/>
        <v>40098.110567128962</v>
      </c>
      <c r="AP435" s="51">
        <f>LOOKUP($AO435,Data!$A$6:$A$1806,Data!$B$6:$B$1806)</f>
        <v>59.979000091552734</v>
      </c>
      <c r="AQ435" s="9">
        <f>LOOKUP($AO435,Data!$A$6:$A$1806,Data!$C$6:$C$1806)</f>
        <v>3736.308349609375</v>
      </c>
      <c r="AR435" s="9">
        <f>LOOKUP($AO435,Data!$A$6:$A$1806,Data!$D$6:$D$1806)</f>
        <v>335</v>
      </c>
      <c r="AS435" s="9">
        <f>IF($AS$1="+",LOOKUP($AO435,Data!$A$6:$A$1806,Data!$E$6:$E$1806)*-1,LOOKUP($AO435,Data!$A$6:$A$1806,Data!$E$6:$E$1806))</f>
        <v>-229.08924865722656</v>
      </c>
      <c r="AT435" s="9">
        <f>LOOKUP($AO435,Data!$A$6:$A$1806,Data!$F$6:$F$1806)</f>
        <v>16</v>
      </c>
      <c r="AU435" s="9">
        <f>LOOKUP($AO435,Data!$A$6:$A$1806,Data!$G$6:$G$1806)</f>
        <v>272</v>
      </c>
      <c r="AV435" s="9">
        <f>LOOKUP($AO435,Data!$A$6:$A$1806,Data!$H$6:$H$1806)</f>
        <v>10</v>
      </c>
      <c r="AW435" s="9">
        <f>LOOKUP($AO435,Data!$A$6:$A$1806,Data!$I$6:$I$1806)</f>
        <v>0</v>
      </c>
      <c r="AX435" s="9">
        <f>LOOKUP($AO435,Data!$A$6:$A$1806,Data!$J$6:$J$1806)</f>
        <v>-103</v>
      </c>
      <c r="AY435" s="9">
        <f>LOOKUP($AO435,Data!$A$6:$A$1806,Data!$K$6:$K$1806)</f>
        <v>7666</v>
      </c>
      <c r="AZ435" s="16">
        <f t="shared" si="226"/>
        <v>16.7999267578125</v>
      </c>
      <c r="BB435" s="5"/>
      <c r="BO435" s="77"/>
      <c r="BP435" s="5"/>
      <c r="BQ435" s="77"/>
      <c r="BR435" s="77"/>
      <c r="BS435" s="77"/>
      <c r="BT435" s="77"/>
      <c r="BU435" s="77"/>
      <c r="BV435" s="77"/>
      <c r="BW435" s="77"/>
      <c r="BX435" s="77"/>
      <c r="CA435" s="77"/>
    </row>
    <row r="436" spans="2:79">
      <c r="B436" s="5">
        <f t="shared" si="227"/>
        <v>40098.110590277109</v>
      </c>
      <c r="C436">
        <f>LOOKUP(B436,Data!$A$6:$A$1806,Data!B$6:B$1806)</f>
        <v>59.979000091552734</v>
      </c>
      <c r="D436" s="8">
        <f>LOOKUP(B436,Data!$A$6:$A$1806,Data!C$6:C$1806)</f>
        <v>3736.308349609375</v>
      </c>
      <c r="H436" s="16">
        <f t="shared" si="225"/>
        <v>16.7999267578125</v>
      </c>
      <c r="I436" s="8">
        <f t="shared" si="223"/>
        <v>15.689705469544339</v>
      </c>
      <c r="J436" s="8"/>
      <c r="K436" s="8"/>
      <c r="L436" s="8">
        <f t="shared" si="217"/>
        <v>0</v>
      </c>
      <c r="M436" s="8">
        <f t="shared" si="218"/>
        <v>3790.4314422013977</v>
      </c>
      <c r="N436" s="8">
        <f>AVERAGE(D$79:D436)</f>
        <v>3770.5812954183398</v>
      </c>
      <c r="O436" s="8">
        <f>AVERAGE(M$79:M436)</f>
        <v>3781.6326616171809</v>
      </c>
      <c r="P436" s="8">
        <f t="shared" si="222"/>
        <v>3779.3438814103097</v>
      </c>
      <c r="Q436" s="8">
        <f>AVERAGE(P$79:P436)</f>
        <v>3755.1817164755153</v>
      </c>
      <c r="R436">
        <f t="shared" si="220"/>
        <v>633</v>
      </c>
      <c r="S436" s="9"/>
      <c r="T436" s="8"/>
      <c r="U436" s="9"/>
      <c r="Y436">
        <v>0</v>
      </c>
      <c r="Z436">
        <f t="shared" si="224"/>
        <v>633</v>
      </c>
      <c r="AA436">
        <f t="shared" si="219"/>
        <v>-1008.7671479376273</v>
      </c>
      <c r="AO436" s="5">
        <f t="shared" si="221"/>
        <v>40098.110590277109</v>
      </c>
      <c r="AP436" s="51">
        <f>LOOKUP($AO436,Data!$A$6:$A$1806,Data!$B$6:$B$1806)</f>
        <v>59.979000091552734</v>
      </c>
      <c r="AQ436" s="9">
        <f>LOOKUP($AO436,Data!$A$6:$A$1806,Data!$C$6:$C$1806)</f>
        <v>3736.308349609375</v>
      </c>
      <c r="AR436" s="9">
        <f>LOOKUP($AO436,Data!$A$6:$A$1806,Data!$D$6:$D$1806)</f>
        <v>335</v>
      </c>
      <c r="AS436" s="9">
        <f>IF($AS$1="+",LOOKUP($AO436,Data!$A$6:$A$1806,Data!$E$6:$E$1806)*-1,LOOKUP($AO436,Data!$A$6:$A$1806,Data!$E$6:$E$1806))</f>
        <v>-229.08924865722656</v>
      </c>
      <c r="AT436" s="9">
        <f>LOOKUP($AO436,Data!$A$6:$A$1806,Data!$F$6:$F$1806)</f>
        <v>16</v>
      </c>
      <c r="AU436" s="9">
        <f>LOOKUP($AO436,Data!$A$6:$A$1806,Data!$G$6:$G$1806)</f>
        <v>272</v>
      </c>
      <c r="AV436" s="9">
        <f>LOOKUP($AO436,Data!$A$6:$A$1806,Data!$H$6:$H$1806)</f>
        <v>10</v>
      </c>
      <c r="AW436" s="9">
        <f>LOOKUP($AO436,Data!$A$6:$A$1806,Data!$I$6:$I$1806)</f>
        <v>0</v>
      </c>
      <c r="AX436" s="9">
        <f>LOOKUP($AO436,Data!$A$6:$A$1806,Data!$J$6:$J$1806)</f>
        <v>-103</v>
      </c>
      <c r="AY436" s="9">
        <f>LOOKUP($AO436,Data!$A$6:$A$1806,Data!$K$6:$K$1806)</f>
        <v>7666</v>
      </c>
      <c r="AZ436" s="16">
        <f t="shared" si="226"/>
        <v>16.7999267578125</v>
      </c>
      <c r="BB436" s="5"/>
      <c r="BO436" s="77"/>
      <c r="BP436" s="5"/>
      <c r="BQ436" s="77"/>
      <c r="BR436" s="77"/>
      <c r="BS436" s="77"/>
      <c r="BT436" s="77"/>
      <c r="BU436" s="77"/>
      <c r="BV436" s="77"/>
      <c r="BW436" s="77"/>
      <c r="BX436" s="77"/>
      <c r="CA436" s="77"/>
    </row>
    <row r="437" spans="2:79">
      <c r="B437" s="5">
        <f t="shared" si="227"/>
        <v>40098.110613425255</v>
      </c>
      <c r="C437">
        <f>LOOKUP(B437,Data!$A$6:$A$1806,Data!B$6:B$1806)</f>
        <v>59.979999542236328</v>
      </c>
      <c r="D437" s="8">
        <f>LOOKUP(B437,Data!$A$6:$A$1806,Data!C$6:C$1806)</f>
        <v>3735.4482421875</v>
      </c>
      <c r="H437" s="16">
        <f t="shared" si="225"/>
        <v>16.0003662109375</v>
      </c>
      <c r="I437" s="8">
        <f t="shared" si="223"/>
        <v>15.798436729031947</v>
      </c>
      <c r="J437" s="8"/>
      <c r="K437" s="8"/>
      <c r="L437" s="8">
        <f t="shared" si="217"/>
        <v>0</v>
      </c>
      <c r="M437" s="8">
        <f t="shared" si="218"/>
        <v>3790.5401734608854</v>
      </c>
      <c r="N437" s="8">
        <f>AVERAGE(D$79:D437)</f>
        <v>3770.4834317603149</v>
      </c>
      <c r="O437" s="8">
        <f>AVERAGE(M$79:M437)</f>
        <v>3781.6574736278876</v>
      </c>
      <c r="P437" s="8">
        <f t="shared" si="222"/>
        <v>3779.3438814103097</v>
      </c>
      <c r="Q437" s="8">
        <f>AVERAGE(P$79:P437)</f>
        <v>3755.2492085563385</v>
      </c>
      <c r="R437">
        <f t="shared" si="220"/>
        <v>633</v>
      </c>
      <c r="S437" s="9"/>
      <c r="T437" s="8"/>
      <c r="U437" s="9"/>
      <c r="Y437">
        <v>0</v>
      </c>
      <c r="Z437">
        <f t="shared" si="224"/>
        <v>633</v>
      </c>
      <c r="AA437">
        <f t="shared" si="219"/>
        <v>-1025.0943752895753</v>
      </c>
      <c r="AO437" s="5">
        <f t="shared" si="221"/>
        <v>40098.110613425255</v>
      </c>
      <c r="AP437" s="51">
        <f>LOOKUP($AO437,Data!$A$6:$A$1806,Data!$B$6:$B$1806)</f>
        <v>59.979999542236328</v>
      </c>
      <c r="AQ437" s="9">
        <f>LOOKUP($AO437,Data!$A$6:$A$1806,Data!$C$6:$C$1806)</f>
        <v>3735.4482421875</v>
      </c>
      <c r="AR437" s="9">
        <f>LOOKUP($AO437,Data!$A$6:$A$1806,Data!$D$6:$D$1806)</f>
        <v>335</v>
      </c>
      <c r="AS437" s="9">
        <f>IF($AS$1="+",LOOKUP($AO437,Data!$A$6:$A$1806,Data!$E$6:$E$1806)*-1,LOOKUP($AO437,Data!$A$6:$A$1806,Data!$E$6:$E$1806))</f>
        <v>-229.08924865722656</v>
      </c>
      <c r="AT437" s="9">
        <f>LOOKUP($AO437,Data!$A$6:$A$1806,Data!$F$6:$F$1806)</f>
        <v>16</v>
      </c>
      <c r="AU437" s="9">
        <f>LOOKUP($AO437,Data!$A$6:$A$1806,Data!$G$6:$G$1806)</f>
        <v>272.5</v>
      </c>
      <c r="AV437" s="9">
        <f>LOOKUP($AO437,Data!$A$6:$A$1806,Data!$H$6:$H$1806)</f>
        <v>10</v>
      </c>
      <c r="AW437" s="9">
        <f>LOOKUP($AO437,Data!$A$6:$A$1806,Data!$I$6:$I$1806)</f>
        <v>0</v>
      </c>
      <c r="AX437" s="9">
        <f>LOOKUP($AO437,Data!$A$6:$A$1806,Data!$J$6:$J$1806)</f>
        <v>-103</v>
      </c>
      <c r="AY437" s="9">
        <f>LOOKUP($AO437,Data!$A$6:$A$1806,Data!$K$6:$K$1806)</f>
        <v>7667</v>
      </c>
      <c r="AZ437" s="16">
        <f t="shared" si="226"/>
        <v>16.0003662109375</v>
      </c>
      <c r="BB437" s="5"/>
      <c r="BO437" s="77"/>
      <c r="BP437" s="5"/>
      <c r="BQ437" s="77"/>
      <c r="BR437" s="77"/>
      <c r="BS437" s="77"/>
      <c r="BT437" s="77"/>
      <c r="BU437" s="77"/>
      <c r="BV437" s="77"/>
      <c r="BW437" s="77"/>
      <c r="BX437" s="77"/>
      <c r="CA437" s="77"/>
    </row>
    <row r="438" spans="2:79">
      <c r="B438" s="5">
        <f t="shared" si="227"/>
        <v>40098.110636573401</v>
      </c>
      <c r="C438">
        <f>LOOKUP(B438,Data!$A$6:$A$1806,Data!B$6:B$1806)</f>
        <v>59.978000640869141</v>
      </c>
      <c r="D438" s="8">
        <f>LOOKUP(B438,Data!$A$6:$A$1806,Data!C$6:C$1806)</f>
        <v>3735.649658203125</v>
      </c>
      <c r="H438" s="16">
        <f t="shared" si="225"/>
        <v>17.5994873046875</v>
      </c>
      <c r="I438" s="8">
        <f t="shared" si="223"/>
        <v>16.428804430511391</v>
      </c>
      <c r="J438" s="8"/>
      <c r="K438" s="8"/>
      <c r="L438" s="8">
        <f t="shared" si="217"/>
        <v>0</v>
      </c>
      <c r="M438" s="8">
        <f t="shared" si="218"/>
        <v>3791.1705411623648</v>
      </c>
      <c r="N438" s="8">
        <f>AVERAGE(D$79:D438)</f>
        <v>3770.3866712782119</v>
      </c>
      <c r="O438" s="8">
        <f>AVERAGE(M$79:M438)</f>
        <v>3781.6838988154836</v>
      </c>
      <c r="P438" s="8">
        <f t="shared" si="222"/>
        <v>3779.3438814103097</v>
      </c>
      <c r="Q438" s="8">
        <f>AVERAGE(P$79:P438)</f>
        <v>3755.3163246367117</v>
      </c>
      <c r="R438">
        <f t="shared" si="220"/>
        <v>633</v>
      </c>
      <c r="S438" s="9"/>
      <c r="T438" s="8"/>
      <c r="U438" s="9"/>
      <c r="Y438">
        <v>0</v>
      </c>
      <c r="Z438">
        <f t="shared" si="224"/>
        <v>633</v>
      </c>
      <c r="AA438">
        <f t="shared" si="219"/>
        <v>-992.95187146575711</v>
      </c>
      <c r="AO438" s="5">
        <f t="shared" si="221"/>
        <v>40098.110636573401</v>
      </c>
      <c r="AP438" s="51">
        <f>LOOKUP($AO438,Data!$A$6:$A$1806,Data!$B$6:$B$1806)</f>
        <v>59.978000640869141</v>
      </c>
      <c r="AQ438" s="9">
        <f>LOOKUP($AO438,Data!$A$6:$A$1806,Data!$C$6:$C$1806)</f>
        <v>3735.649658203125</v>
      </c>
      <c r="AR438" s="9">
        <f>LOOKUP($AO438,Data!$A$6:$A$1806,Data!$D$6:$D$1806)</f>
        <v>335</v>
      </c>
      <c r="AS438" s="9">
        <f>IF($AS$1="+",LOOKUP($AO438,Data!$A$6:$A$1806,Data!$E$6:$E$1806)*-1,LOOKUP($AO438,Data!$A$6:$A$1806,Data!$E$6:$E$1806))</f>
        <v>-229.08924865722656</v>
      </c>
      <c r="AT438" s="9">
        <f>LOOKUP($AO438,Data!$A$6:$A$1806,Data!$F$6:$F$1806)</f>
        <v>16</v>
      </c>
      <c r="AU438" s="9">
        <f>LOOKUP($AO438,Data!$A$6:$A$1806,Data!$G$6:$G$1806)</f>
        <v>273</v>
      </c>
      <c r="AV438" s="9">
        <f>LOOKUP($AO438,Data!$A$6:$A$1806,Data!$H$6:$H$1806)</f>
        <v>10</v>
      </c>
      <c r="AW438" s="9">
        <f>LOOKUP($AO438,Data!$A$6:$A$1806,Data!$I$6:$I$1806)</f>
        <v>0</v>
      </c>
      <c r="AX438" s="9">
        <f>LOOKUP($AO438,Data!$A$6:$A$1806,Data!$J$6:$J$1806)</f>
        <v>-103</v>
      </c>
      <c r="AY438" s="9">
        <f>LOOKUP($AO438,Data!$A$6:$A$1806,Data!$K$6:$K$1806)</f>
        <v>7668</v>
      </c>
      <c r="AZ438" s="16">
        <f t="shared" si="226"/>
        <v>17.5994873046875</v>
      </c>
      <c r="BB438" s="5"/>
      <c r="BO438" s="77"/>
      <c r="BP438" s="5"/>
      <c r="BQ438" s="77"/>
      <c r="BR438" s="77"/>
      <c r="BS438" s="77"/>
      <c r="BT438" s="77"/>
      <c r="BU438" s="77"/>
      <c r="BV438" s="77"/>
      <c r="BW438" s="77"/>
      <c r="BX438" s="77"/>
      <c r="CA438" s="77"/>
    </row>
    <row r="439" spans="2:79">
      <c r="B439" s="5">
        <f t="shared" si="227"/>
        <v>40098.110659721548</v>
      </c>
      <c r="C439">
        <f>LOOKUP(B439,Data!$A$6:$A$1806,Data!B$6:B$1806)</f>
        <v>59.978000640869141</v>
      </c>
      <c r="D439" s="8">
        <f>LOOKUP(B439,Data!$A$6:$A$1806,Data!C$6:C$1806)</f>
        <v>3735.649658203125</v>
      </c>
      <c r="H439" s="16">
        <f t="shared" si="225"/>
        <v>17.5994873046875</v>
      </c>
      <c r="I439" s="8">
        <f t="shared" si="223"/>
        <v>16.838543436473032</v>
      </c>
      <c r="J439" s="8"/>
      <c r="K439" s="8"/>
      <c r="L439" s="8">
        <f t="shared" si="217"/>
        <v>0</v>
      </c>
      <c r="M439" s="8">
        <f t="shared" si="218"/>
        <v>3791.5802801683262</v>
      </c>
      <c r="N439" s="8">
        <f>AVERAGE(D$79:D439)</f>
        <v>3770.2904468652614</v>
      </c>
      <c r="O439" s="8">
        <f>AVERAGE(M$79:M439)</f>
        <v>3781.7113126142444</v>
      </c>
      <c r="P439" s="8">
        <f t="shared" si="222"/>
        <v>3779.3438814103097</v>
      </c>
      <c r="Q439" s="8">
        <f>AVERAGE(P$79:P439)</f>
        <v>3755.3830678499717</v>
      </c>
      <c r="R439">
        <f t="shared" si="220"/>
        <v>633</v>
      </c>
      <c r="S439" s="9"/>
      <c r="T439" s="8"/>
      <c r="U439" s="9"/>
      <c r="Y439">
        <v>0</v>
      </c>
      <c r="Z439">
        <f t="shared" si="224"/>
        <v>633</v>
      </c>
      <c r="AA439">
        <f t="shared" si="219"/>
        <v>-992.95187146575711</v>
      </c>
      <c r="AO439" s="5">
        <f t="shared" si="221"/>
        <v>40098.110659721548</v>
      </c>
      <c r="AP439" s="51">
        <f>LOOKUP($AO439,Data!$A$6:$A$1806,Data!$B$6:$B$1806)</f>
        <v>59.978000640869141</v>
      </c>
      <c r="AQ439" s="9">
        <f>LOOKUP($AO439,Data!$A$6:$A$1806,Data!$C$6:$C$1806)</f>
        <v>3735.649658203125</v>
      </c>
      <c r="AR439" s="9">
        <f>LOOKUP($AO439,Data!$A$6:$A$1806,Data!$D$6:$D$1806)</f>
        <v>335</v>
      </c>
      <c r="AS439" s="9">
        <f>IF($AS$1="+",LOOKUP($AO439,Data!$A$6:$A$1806,Data!$E$6:$E$1806)*-1,LOOKUP($AO439,Data!$A$6:$A$1806,Data!$E$6:$E$1806))</f>
        <v>-229.08924865722656</v>
      </c>
      <c r="AT439" s="9">
        <f>LOOKUP($AO439,Data!$A$6:$A$1806,Data!$F$6:$F$1806)</f>
        <v>16</v>
      </c>
      <c r="AU439" s="9">
        <f>LOOKUP($AO439,Data!$A$6:$A$1806,Data!$G$6:$G$1806)</f>
        <v>273</v>
      </c>
      <c r="AV439" s="9">
        <f>LOOKUP($AO439,Data!$A$6:$A$1806,Data!$H$6:$H$1806)</f>
        <v>10</v>
      </c>
      <c r="AW439" s="9">
        <f>LOOKUP($AO439,Data!$A$6:$A$1806,Data!$I$6:$I$1806)</f>
        <v>0</v>
      </c>
      <c r="AX439" s="9">
        <f>LOOKUP($AO439,Data!$A$6:$A$1806,Data!$J$6:$J$1806)</f>
        <v>-103</v>
      </c>
      <c r="AY439" s="9">
        <f>LOOKUP($AO439,Data!$A$6:$A$1806,Data!$K$6:$K$1806)</f>
        <v>7668</v>
      </c>
      <c r="AZ439" s="16">
        <f t="shared" si="226"/>
        <v>17.5994873046875</v>
      </c>
      <c r="BB439" s="5"/>
      <c r="BO439" s="77"/>
      <c r="BP439" s="5"/>
      <c r="BQ439" s="77"/>
      <c r="BR439" s="77"/>
      <c r="BS439" s="77"/>
      <c r="BT439" s="77"/>
      <c r="BU439" s="77"/>
      <c r="BV439" s="77"/>
      <c r="BW439" s="77"/>
      <c r="BX439" s="77"/>
      <c r="CA439" s="77"/>
    </row>
    <row r="440" spans="2:79">
      <c r="B440" s="5">
        <f t="shared" si="227"/>
        <v>40098.110682869694</v>
      </c>
      <c r="C440">
        <f>LOOKUP(B440,Data!$A$6:$A$1806,Data!B$6:B$1806)</f>
        <v>59.979999542236328</v>
      </c>
      <c r="D440" s="8">
        <f>LOOKUP(B440,Data!$A$6:$A$1806,Data!C$6:C$1806)</f>
        <v>3738.011962890625</v>
      </c>
      <c r="H440" s="16">
        <f t="shared" si="225"/>
        <v>16.0003662109375</v>
      </c>
      <c r="I440" s="8">
        <f t="shared" si="223"/>
        <v>16.545181407535594</v>
      </c>
      <c r="J440" s="8"/>
      <c r="K440" s="8"/>
      <c r="L440" s="8">
        <f t="shared" si="217"/>
        <v>0</v>
      </c>
      <c r="M440" s="8">
        <f t="shared" si="218"/>
        <v>3791.2869181393889</v>
      </c>
      <c r="N440" s="8">
        <f>AVERAGE(D$79:D440)</f>
        <v>3770.2012797824586</v>
      </c>
      <c r="O440" s="8">
        <f>AVERAGE(M$79:M440)</f>
        <v>3781.7377645632087</v>
      </c>
      <c r="P440" s="8">
        <f t="shared" si="222"/>
        <v>3779.3438814103097</v>
      </c>
      <c r="Q440" s="8">
        <f>AVERAGE(P$79:P440)</f>
        <v>3755.4494412947374</v>
      </c>
      <c r="R440">
        <f t="shared" si="220"/>
        <v>633</v>
      </c>
      <c r="S440" s="9"/>
      <c r="T440" s="8"/>
      <c r="U440" s="9"/>
      <c r="Y440">
        <v>0</v>
      </c>
      <c r="Z440">
        <f t="shared" si="224"/>
        <v>633</v>
      </c>
      <c r="AA440">
        <f t="shared" si="219"/>
        <v>-1025.0943752895753</v>
      </c>
      <c r="AO440" s="5">
        <f t="shared" si="221"/>
        <v>40098.110682869694</v>
      </c>
      <c r="AP440" s="51">
        <f>LOOKUP($AO440,Data!$A$6:$A$1806,Data!$B$6:$B$1806)</f>
        <v>59.979999542236328</v>
      </c>
      <c r="AQ440" s="9">
        <f>LOOKUP($AO440,Data!$A$6:$A$1806,Data!$C$6:$C$1806)</f>
        <v>3738.011962890625</v>
      </c>
      <c r="AR440" s="9">
        <f>LOOKUP($AO440,Data!$A$6:$A$1806,Data!$D$6:$D$1806)</f>
        <v>335</v>
      </c>
      <c r="AS440" s="9">
        <f>IF($AS$1="+",LOOKUP($AO440,Data!$A$6:$A$1806,Data!$E$6:$E$1806)*-1,LOOKUP($AO440,Data!$A$6:$A$1806,Data!$E$6:$E$1806))</f>
        <v>-229.08924865722656</v>
      </c>
      <c r="AT440" s="9">
        <f>LOOKUP($AO440,Data!$A$6:$A$1806,Data!$F$6:$F$1806)</f>
        <v>16</v>
      </c>
      <c r="AU440" s="9">
        <f>LOOKUP($AO440,Data!$A$6:$A$1806,Data!$G$6:$G$1806)</f>
        <v>273.5</v>
      </c>
      <c r="AV440" s="9">
        <f>LOOKUP($AO440,Data!$A$6:$A$1806,Data!$H$6:$H$1806)</f>
        <v>10</v>
      </c>
      <c r="AW440" s="9">
        <f>LOOKUP($AO440,Data!$A$6:$A$1806,Data!$I$6:$I$1806)</f>
        <v>0</v>
      </c>
      <c r="AX440" s="9">
        <f>LOOKUP($AO440,Data!$A$6:$A$1806,Data!$J$6:$J$1806)</f>
        <v>-103</v>
      </c>
      <c r="AY440" s="9">
        <f>LOOKUP($AO440,Data!$A$6:$A$1806,Data!$K$6:$K$1806)</f>
        <v>7668</v>
      </c>
      <c r="AZ440" s="16">
        <f t="shared" si="226"/>
        <v>16.0003662109375</v>
      </c>
      <c r="BB440" s="5"/>
      <c r="BO440" s="77"/>
      <c r="BP440" s="5"/>
      <c r="BQ440" s="77"/>
      <c r="BR440" s="77"/>
      <c r="BS440" s="77"/>
      <c r="BT440" s="77"/>
      <c r="BU440" s="77"/>
      <c r="BV440" s="77"/>
      <c r="BW440" s="77"/>
      <c r="BX440" s="77"/>
      <c r="CA440" s="77"/>
    </row>
    <row r="441" spans="2:79">
      <c r="B441" s="5">
        <f t="shared" si="227"/>
        <v>40098.11070601784</v>
      </c>
      <c r="C441">
        <f>LOOKUP(B441,Data!$A$6:$A$1806,Data!B$6:B$1806)</f>
        <v>59.979999542236328</v>
      </c>
      <c r="D441" s="8">
        <f>LOOKUP(B441,Data!$A$6:$A$1806,Data!C$6:C$1806)</f>
        <v>3736.74755859375</v>
      </c>
      <c r="H441" s="16">
        <f t="shared" si="225"/>
        <v>16.0003662109375</v>
      </c>
      <c r="I441" s="8">
        <f t="shared" si="223"/>
        <v>16.354496088726261</v>
      </c>
      <c r="J441" s="8"/>
      <c r="K441" s="8"/>
      <c r="L441" s="8">
        <f t="shared" si="217"/>
        <v>0</v>
      </c>
      <c r="M441" s="8">
        <f t="shared" si="218"/>
        <v>3791.0962328205796</v>
      </c>
      <c r="N441" s="8">
        <f>AVERAGE(D$79:D441)</f>
        <v>3770.1091207709196</v>
      </c>
      <c r="O441" s="8">
        <f>AVERAGE(M$79:M441)</f>
        <v>3781.7635454674992</v>
      </c>
      <c r="P441" s="8">
        <f t="shared" si="222"/>
        <v>3779.3438814103097</v>
      </c>
      <c r="Q441" s="8">
        <f>AVERAGE(P$79:P441)</f>
        <v>3755.5154480353881</v>
      </c>
      <c r="R441">
        <f t="shared" si="220"/>
        <v>633</v>
      </c>
      <c r="S441" s="9"/>
      <c r="T441" s="8"/>
      <c r="U441" s="9"/>
      <c r="Y441">
        <v>0</v>
      </c>
      <c r="Z441">
        <f t="shared" si="224"/>
        <v>633</v>
      </c>
      <c r="AA441">
        <f t="shared" si="219"/>
        <v>-1025.0943752895753</v>
      </c>
      <c r="AO441" s="5">
        <f t="shared" si="221"/>
        <v>40098.11070601784</v>
      </c>
      <c r="AP441" s="51">
        <f>LOOKUP($AO441,Data!$A$6:$A$1806,Data!$B$6:$B$1806)</f>
        <v>59.979999542236328</v>
      </c>
      <c r="AQ441" s="9">
        <f>LOOKUP($AO441,Data!$A$6:$A$1806,Data!$C$6:$C$1806)</f>
        <v>3736.74755859375</v>
      </c>
      <c r="AR441" s="9">
        <f>LOOKUP($AO441,Data!$A$6:$A$1806,Data!$D$6:$D$1806)</f>
        <v>335</v>
      </c>
      <c r="AS441" s="9">
        <f>IF($AS$1="+",LOOKUP($AO441,Data!$A$6:$A$1806,Data!$E$6:$E$1806)*-1,LOOKUP($AO441,Data!$A$6:$A$1806,Data!$E$6:$E$1806))</f>
        <v>-229.66326904296875</v>
      </c>
      <c r="AT441" s="9">
        <f>LOOKUP($AO441,Data!$A$6:$A$1806,Data!$F$6:$F$1806)</f>
        <v>16</v>
      </c>
      <c r="AU441" s="9">
        <f>LOOKUP($AO441,Data!$A$6:$A$1806,Data!$G$6:$G$1806)</f>
        <v>274</v>
      </c>
      <c r="AV441" s="9">
        <f>LOOKUP($AO441,Data!$A$6:$A$1806,Data!$H$6:$H$1806)</f>
        <v>10</v>
      </c>
      <c r="AW441" s="9">
        <f>LOOKUP($AO441,Data!$A$6:$A$1806,Data!$I$6:$I$1806)</f>
        <v>0</v>
      </c>
      <c r="AX441" s="9">
        <f>LOOKUP($AO441,Data!$A$6:$A$1806,Data!$J$6:$J$1806)</f>
        <v>-103</v>
      </c>
      <c r="AY441" s="9">
        <f>LOOKUP($AO441,Data!$A$6:$A$1806,Data!$K$6:$K$1806)</f>
        <v>7669</v>
      </c>
      <c r="AZ441" s="16">
        <f t="shared" si="226"/>
        <v>16.0003662109375</v>
      </c>
      <c r="BB441" s="5"/>
      <c r="BO441" s="77"/>
      <c r="BP441" s="5"/>
      <c r="BQ441" s="77"/>
      <c r="BR441" s="77"/>
      <c r="BS441" s="77"/>
      <c r="BT441" s="77"/>
      <c r="BU441" s="77"/>
      <c r="BV441" s="77"/>
      <c r="BW441" s="77"/>
      <c r="BX441" s="77"/>
      <c r="CA441" s="77"/>
    </row>
    <row r="442" spans="2:79">
      <c r="B442" s="5">
        <f t="shared" si="227"/>
        <v>40098.110729165986</v>
      </c>
      <c r="C442">
        <f>LOOKUP(B442,Data!$A$6:$A$1806,Data!B$6:B$1806)</f>
        <v>59.979999542236328</v>
      </c>
      <c r="D442" s="8">
        <f>LOOKUP(B442,Data!$A$6:$A$1806,Data!C$6:C$1806)</f>
        <v>3736.74755859375</v>
      </c>
      <c r="H442" s="16">
        <f t="shared" si="225"/>
        <v>16.0003662109375</v>
      </c>
      <c r="I442" s="8">
        <f t="shared" si="223"/>
        <v>16.230550631500194</v>
      </c>
      <c r="J442" s="8"/>
      <c r="K442" s="8"/>
      <c r="L442" s="8">
        <f t="shared" si="217"/>
        <v>0</v>
      </c>
      <c r="M442" s="8">
        <f t="shared" si="218"/>
        <v>3790.9722873633536</v>
      </c>
      <c r="N442" s="8">
        <f>AVERAGE(D$79:D442)</f>
        <v>3770.0174681275757</v>
      </c>
      <c r="O442" s="8">
        <f>AVERAGE(M$79:M442)</f>
        <v>3781.7888442089711</v>
      </c>
      <c r="P442" s="8">
        <f t="shared" si="222"/>
        <v>3779.3438814103097</v>
      </c>
      <c r="Q442" s="8">
        <f>AVERAGE(P$79:P442)</f>
        <v>3755.5810911025364</v>
      </c>
      <c r="R442">
        <f t="shared" si="220"/>
        <v>633</v>
      </c>
      <c r="S442" s="9"/>
      <c r="T442" s="8"/>
      <c r="U442" s="9"/>
      <c r="Y442">
        <v>0</v>
      </c>
      <c r="Z442">
        <f t="shared" si="224"/>
        <v>633</v>
      </c>
      <c r="AA442">
        <f t="shared" si="219"/>
        <v>-1025.0943752895753</v>
      </c>
      <c r="AO442" s="5">
        <f t="shared" si="221"/>
        <v>40098.110729165986</v>
      </c>
      <c r="AP442" s="51">
        <f>LOOKUP($AO442,Data!$A$6:$A$1806,Data!$B$6:$B$1806)</f>
        <v>59.979999542236328</v>
      </c>
      <c r="AQ442" s="9">
        <f>LOOKUP($AO442,Data!$A$6:$A$1806,Data!$C$6:$C$1806)</f>
        <v>3736.74755859375</v>
      </c>
      <c r="AR442" s="9">
        <f>LOOKUP($AO442,Data!$A$6:$A$1806,Data!$D$6:$D$1806)</f>
        <v>335</v>
      </c>
      <c r="AS442" s="9">
        <f>IF($AS$1="+",LOOKUP($AO442,Data!$A$6:$A$1806,Data!$E$6:$E$1806)*-1,LOOKUP($AO442,Data!$A$6:$A$1806,Data!$E$6:$E$1806))</f>
        <v>-229.66326904296875</v>
      </c>
      <c r="AT442" s="9">
        <f>LOOKUP($AO442,Data!$A$6:$A$1806,Data!$F$6:$F$1806)</f>
        <v>16</v>
      </c>
      <c r="AU442" s="9">
        <f>LOOKUP($AO442,Data!$A$6:$A$1806,Data!$G$6:$G$1806)</f>
        <v>274</v>
      </c>
      <c r="AV442" s="9">
        <f>LOOKUP($AO442,Data!$A$6:$A$1806,Data!$H$6:$H$1806)</f>
        <v>10</v>
      </c>
      <c r="AW442" s="9">
        <f>LOOKUP($AO442,Data!$A$6:$A$1806,Data!$I$6:$I$1806)</f>
        <v>0</v>
      </c>
      <c r="AX442" s="9">
        <f>LOOKUP($AO442,Data!$A$6:$A$1806,Data!$J$6:$J$1806)</f>
        <v>-103</v>
      </c>
      <c r="AY442" s="9">
        <f>LOOKUP($AO442,Data!$A$6:$A$1806,Data!$K$6:$K$1806)</f>
        <v>7669</v>
      </c>
      <c r="AZ442" s="16">
        <f t="shared" si="226"/>
        <v>16.0003662109375</v>
      </c>
      <c r="BB442" s="5"/>
      <c r="BO442" s="77"/>
      <c r="BP442" s="5"/>
      <c r="BQ442" s="77"/>
      <c r="BR442" s="77"/>
      <c r="BS442" s="77"/>
      <c r="BT442" s="77"/>
      <c r="BU442" s="77"/>
      <c r="BV442" s="77"/>
      <c r="BW442" s="77"/>
      <c r="BX442" s="77"/>
      <c r="CA442" s="77"/>
    </row>
    <row r="443" spans="2:79">
      <c r="B443" s="5">
        <f t="shared" si="227"/>
        <v>40098.110752314133</v>
      </c>
      <c r="C443">
        <f>LOOKUP(B443,Data!$A$6:$A$1806,Data!B$6:B$1806)</f>
        <v>59.978000640869141</v>
      </c>
      <c r="D443" s="8">
        <f>LOOKUP(B443,Data!$A$6:$A$1806,Data!C$6:C$1806)</f>
        <v>3736.0673828125</v>
      </c>
      <c r="H443" s="16">
        <f t="shared" si="225"/>
        <v>17.5994873046875</v>
      </c>
      <c r="I443" s="8">
        <f t="shared" si="223"/>
        <v>16.709678467115751</v>
      </c>
      <c r="J443" s="8"/>
      <c r="K443" s="8"/>
      <c r="L443" s="8">
        <f t="shared" si="217"/>
        <v>0</v>
      </c>
      <c r="M443" s="8">
        <f t="shared" si="218"/>
        <v>3791.4514151989692</v>
      </c>
      <c r="N443" s="8">
        <f>AVERAGE(D$79:D443)</f>
        <v>3769.9244541952053</v>
      </c>
      <c r="O443" s="8">
        <f>AVERAGE(M$79:M443)</f>
        <v>3781.8153170062037</v>
      </c>
      <c r="P443" s="8">
        <f t="shared" si="222"/>
        <v>3779.3438814103097</v>
      </c>
      <c r="Q443" s="8">
        <f>AVERAGE(P$79:P443)</f>
        <v>3755.6463734934919</v>
      </c>
      <c r="R443">
        <f t="shared" si="220"/>
        <v>633</v>
      </c>
      <c r="S443" s="9"/>
      <c r="T443" s="8"/>
      <c r="U443" s="9"/>
      <c r="Y443">
        <v>0</v>
      </c>
      <c r="Z443">
        <f t="shared" si="224"/>
        <v>633</v>
      </c>
      <c r="AA443">
        <f t="shared" si="219"/>
        <v>-992.95187146575711</v>
      </c>
      <c r="AO443" s="5">
        <f t="shared" si="221"/>
        <v>40098.110752314133</v>
      </c>
      <c r="AP443" s="51">
        <f>LOOKUP($AO443,Data!$A$6:$A$1806,Data!$B$6:$B$1806)</f>
        <v>59.978000640869141</v>
      </c>
      <c r="AQ443" s="9">
        <f>LOOKUP($AO443,Data!$A$6:$A$1806,Data!$C$6:$C$1806)</f>
        <v>3736.0673828125</v>
      </c>
      <c r="AR443" s="9">
        <f>LOOKUP($AO443,Data!$A$6:$A$1806,Data!$D$6:$D$1806)</f>
        <v>335</v>
      </c>
      <c r="AS443" s="9">
        <f>IF($AS$1="+",LOOKUP($AO443,Data!$A$6:$A$1806,Data!$E$6:$E$1806)*-1,LOOKUP($AO443,Data!$A$6:$A$1806,Data!$E$6:$E$1806))</f>
        <v>-229.66326904296875</v>
      </c>
      <c r="AT443" s="9">
        <f>LOOKUP($AO443,Data!$A$6:$A$1806,Data!$F$6:$F$1806)</f>
        <v>16</v>
      </c>
      <c r="AU443" s="9">
        <f>LOOKUP($AO443,Data!$A$6:$A$1806,Data!$G$6:$G$1806)</f>
        <v>274.5</v>
      </c>
      <c r="AV443" s="9">
        <f>LOOKUP($AO443,Data!$A$6:$A$1806,Data!$H$6:$H$1806)</f>
        <v>10</v>
      </c>
      <c r="AW443" s="9">
        <f>LOOKUP($AO443,Data!$A$6:$A$1806,Data!$I$6:$I$1806)</f>
        <v>0</v>
      </c>
      <c r="AX443" s="9">
        <f>LOOKUP($AO443,Data!$A$6:$A$1806,Data!$J$6:$J$1806)</f>
        <v>-103</v>
      </c>
      <c r="AY443" s="9">
        <f>LOOKUP($AO443,Data!$A$6:$A$1806,Data!$K$6:$K$1806)</f>
        <v>7669</v>
      </c>
      <c r="AZ443" s="16">
        <f t="shared" si="226"/>
        <v>17.5994873046875</v>
      </c>
      <c r="BB443" s="5"/>
      <c r="BO443" s="77"/>
      <c r="BP443" s="5"/>
      <c r="BQ443" s="77"/>
      <c r="BR443" s="77"/>
      <c r="BS443" s="77"/>
      <c r="BT443" s="77"/>
      <c r="BU443" s="77"/>
      <c r="BV443" s="77"/>
      <c r="BW443" s="77"/>
      <c r="BX443" s="77"/>
      <c r="CA443" s="77"/>
    </row>
    <row r="444" spans="2:79">
      <c r="B444" s="5">
        <f t="shared" si="227"/>
        <v>40098.110775462279</v>
      </c>
      <c r="C444">
        <f>LOOKUP(B444,Data!$A$6:$A$1806,Data!B$6:B$1806)</f>
        <v>59.972000122070313</v>
      </c>
      <c r="D444" s="8">
        <f>LOOKUP(B444,Data!$A$6:$A$1806,Data!C$6:C$1806)</f>
        <v>3736.09423828125</v>
      </c>
      <c r="H444" s="16">
        <f t="shared" si="225"/>
        <v>22.39990234375</v>
      </c>
      <c r="I444" s="8">
        <f t="shared" si="223"/>
        <v>18.701256823937737</v>
      </c>
      <c r="J444" s="8"/>
      <c r="K444" s="8"/>
      <c r="L444" s="8">
        <f t="shared" si="217"/>
        <v>0</v>
      </c>
      <c r="M444" s="8">
        <f t="shared" si="218"/>
        <v>3793.4429935557914</v>
      </c>
      <c r="N444" s="8">
        <f>AVERAGE(D$79:D444)</f>
        <v>3769.8320219112875</v>
      </c>
      <c r="O444" s="8">
        <f>AVERAGE(M$79:M444)</f>
        <v>3781.8470866142625</v>
      </c>
      <c r="P444" s="8">
        <f t="shared" si="222"/>
        <v>3779.3438814103097</v>
      </c>
      <c r="Q444" s="8">
        <f>AVERAGE(P$79:P444)</f>
        <v>3755.7112981727164</v>
      </c>
      <c r="R444">
        <f t="shared" si="220"/>
        <v>633</v>
      </c>
      <c r="S444" s="9"/>
      <c r="T444" s="8"/>
      <c r="U444" s="9"/>
      <c r="Y444">
        <v>0</v>
      </c>
      <c r="Z444">
        <f t="shared" si="224"/>
        <v>633</v>
      </c>
      <c r="AA444">
        <f t="shared" si="219"/>
        <v>-907.52906560201268</v>
      </c>
      <c r="AO444" s="5">
        <f t="shared" si="221"/>
        <v>40098.110775462279</v>
      </c>
      <c r="AP444" s="51">
        <f>LOOKUP($AO444,Data!$A$6:$A$1806,Data!$B$6:$B$1806)</f>
        <v>59.972000122070313</v>
      </c>
      <c r="AQ444" s="9">
        <f>LOOKUP($AO444,Data!$A$6:$A$1806,Data!$C$6:$C$1806)</f>
        <v>3736.09423828125</v>
      </c>
      <c r="AR444" s="9">
        <f>LOOKUP($AO444,Data!$A$6:$A$1806,Data!$D$6:$D$1806)</f>
        <v>335</v>
      </c>
      <c r="AS444" s="9">
        <f>IF($AS$1="+",LOOKUP($AO444,Data!$A$6:$A$1806,Data!$E$6:$E$1806)*-1,LOOKUP($AO444,Data!$A$6:$A$1806,Data!$E$6:$E$1806))</f>
        <v>-229.66326904296875</v>
      </c>
      <c r="AT444" s="9">
        <f>LOOKUP($AO444,Data!$A$6:$A$1806,Data!$F$6:$F$1806)</f>
        <v>16</v>
      </c>
      <c r="AU444" s="9">
        <f>LOOKUP($AO444,Data!$A$6:$A$1806,Data!$G$6:$G$1806)</f>
        <v>275</v>
      </c>
      <c r="AV444" s="9">
        <f>LOOKUP($AO444,Data!$A$6:$A$1806,Data!$H$6:$H$1806)</f>
        <v>10</v>
      </c>
      <c r="AW444" s="9">
        <f>LOOKUP($AO444,Data!$A$6:$A$1806,Data!$I$6:$I$1806)</f>
        <v>0</v>
      </c>
      <c r="AX444" s="9">
        <f>LOOKUP($AO444,Data!$A$6:$A$1806,Data!$J$6:$J$1806)</f>
        <v>-103</v>
      </c>
      <c r="AY444" s="9">
        <f>LOOKUP($AO444,Data!$A$6:$A$1806,Data!$K$6:$K$1806)</f>
        <v>7670</v>
      </c>
      <c r="AZ444" s="16">
        <f t="shared" si="226"/>
        <v>22.39990234375</v>
      </c>
      <c r="BB444" s="5"/>
      <c r="BO444" s="77"/>
      <c r="BP444" s="5"/>
      <c r="BQ444" s="77"/>
      <c r="BR444" s="77"/>
      <c r="BS444" s="77"/>
      <c r="BT444" s="77"/>
      <c r="BU444" s="77"/>
      <c r="BV444" s="77"/>
      <c r="BW444" s="77"/>
      <c r="BX444" s="77"/>
      <c r="CA444" s="77"/>
    </row>
    <row r="445" spans="2:79">
      <c r="B445" s="5">
        <f t="shared" si="227"/>
        <v>40098.110798610425</v>
      </c>
      <c r="C445">
        <f>LOOKUP(B445,Data!$A$6:$A$1806,Data!B$6:B$1806)</f>
        <v>59.972000122070313</v>
      </c>
      <c r="D445" s="8">
        <f>LOOKUP(B445,Data!$A$6:$A$1806,Data!C$6:C$1806)</f>
        <v>3736.09423828125</v>
      </c>
      <c r="H445" s="16">
        <f t="shared" si="225"/>
        <v>22.39990234375</v>
      </c>
      <c r="I445" s="8">
        <f t="shared" si="223"/>
        <v>19.995782755872028</v>
      </c>
      <c r="J445" s="8"/>
      <c r="K445" s="8"/>
      <c r="L445" s="8">
        <f t="shared" si="217"/>
        <v>0</v>
      </c>
      <c r="M445" s="8">
        <f t="shared" si="218"/>
        <v>3794.7375194877259</v>
      </c>
      <c r="N445" s="8">
        <f>AVERAGE(D$79:D445)</f>
        <v>3769.7400933455383</v>
      </c>
      <c r="O445" s="8">
        <f>AVERAGE(M$79:M445)</f>
        <v>3781.882210409558</v>
      </c>
      <c r="P445" s="8">
        <f t="shared" si="222"/>
        <v>3779.3438814103097</v>
      </c>
      <c r="Q445" s="8">
        <f>AVERAGE(P$79:P445)</f>
        <v>3755.7758680722723</v>
      </c>
      <c r="R445">
        <f t="shared" si="220"/>
        <v>633</v>
      </c>
      <c r="S445" s="9"/>
      <c r="T445" s="8"/>
      <c r="U445" s="9"/>
      <c r="Y445">
        <v>0</v>
      </c>
      <c r="Z445">
        <f t="shared" si="224"/>
        <v>633</v>
      </c>
      <c r="AA445">
        <f t="shared" si="219"/>
        <v>-907.52906560201268</v>
      </c>
      <c r="AO445" s="5">
        <f t="shared" si="221"/>
        <v>40098.110798610425</v>
      </c>
      <c r="AP445" s="51">
        <f>LOOKUP($AO445,Data!$A$6:$A$1806,Data!$B$6:$B$1806)</f>
        <v>59.972000122070313</v>
      </c>
      <c r="AQ445" s="9">
        <f>LOOKUP($AO445,Data!$A$6:$A$1806,Data!$C$6:$C$1806)</f>
        <v>3736.09423828125</v>
      </c>
      <c r="AR445" s="9">
        <f>LOOKUP($AO445,Data!$A$6:$A$1806,Data!$D$6:$D$1806)</f>
        <v>335</v>
      </c>
      <c r="AS445" s="9">
        <f>IF($AS$1="+",LOOKUP($AO445,Data!$A$6:$A$1806,Data!$E$6:$E$1806)*-1,LOOKUP($AO445,Data!$A$6:$A$1806,Data!$E$6:$E$1806))</f>
        <v>-229.66326904296875</v>
      </c>
      <c r="AT445" s="9">
        <f>LOOKUP($AO445,Data!$A$6:$A$1806,Data!$F$6:$F$1806)</f>
        <v>16</v>
      </c>
      <c r="AU445" s="9">
        <f>LOOKUP($AO445,Data!$A$6:$A$1806,Data!$G$6:$G$1806)</f>
        <v>275</v>
      </c>
      <c r="AV445" s="9">
        <f>LOOKUP($AO445,Data!$A$6:$A$1806,Data!$H$6:$H$1806)</f>
        <v>10</v>
      </c>
      <c r="AW445" s="9">
        <f>LOOKUP($AO445,Data!$A$6:$A$1806,Data!$I$6:$I$1806)</f>
        <v>0</v>
      </c>
      <c r="AX445" s="9">
        <f>LOOKUP($AO445,Data!$A$6:$A$1806,Data!$J$6:$J$1806)</f>
        <v>-103</v>
      </c>
      <c r="AY445" s="9">
        <f>LOOKUP($AO445,Data!$A$6:$A$1806,Data!$K$6:$K$1806)</f>
        <v>7670</v>
      </c>
      <c r="AZ445" s="16">
        <f t="shared" si="226"/>
        <v>22.39990234375</v>
      </c>
      <c r="BB445" s="5"/>
      <c r="BO445" s="77"/>
      <c r="BP445" s="5"/>
      <c r="BQ445" s="77"/>
      <c r="BR445" s="77"/>
      <c r="BS445" s="77"/>
      <c r="BT445" s="77"/>
      <c r="BU445" s="77"/>
      <c r="BV445" s="77"/>
      <c r="BW445" s="77"/>
      <c r="BX445" s="77"/>
      <c r="CA445" s="77"/>
    </row>
    <row r="446" spans="2:79">
      <c r="B446" s="5">
        <f t="shared" si="227"/>
        <v>40098.110821758572</v>
      </c>
      <c r="C446">
        <f>LOOKUP(B446,Data!$A$6:$A$1806,Data!B$6:B$1806)</f>
        <v>59.971000671386719</v>
      </c>
      <c r="D446" s="8">
        <f>LOOKUP(B446,Data!$A$6:$A$1806,Data!C$6:C$1806)</f>
        <v>3738.571044921875</v>
      </c>
      <c r="H446" s="16">
        <f t="shared" si="225"/>
        <v>23.199462890625</v>
      </c>
      <c r="I446" s="8">
        <f t="shared" si="223"/>
        <v>21.117070803035567</v>
      </c>
      <c r="J446" s="8"/>
      <c r="K446" s="8"/>
      <c r="L446" s="8">
        <f t="shared" si="217"/>
        <v>0</v>
      </c>
      <c r="M446" s="8">
        <f t="shared" si="218"/>
        <v>3795.8588075348894</v>
      </c>
      <c r="N446" s="8">
        <f>AVERAGE(D$79:D446)</f>
        <v>3769.655394844387</v>
      </c>
      <c r="O446" s="8">
        <f>AVERAGE(M$79:M446)</f>
        <v>3781.9201902930508</v>
      </c>
      <c r="P446" s="8">
        <f t="shared" si="222"/>
        <v>3779.3438814103097</v>
      </c>
      <c r="Q446" s="8">
        <f>AVERAGE(P$79:P446)</f>
        <v>3755.840086092267</v>
      </c>
      <c r="R446">
        <f t="shared" si="220"/>
        <v>633</v>
      </c>
      <c r="S446" s="9"/>
      <c r="T446" s="8"/>
      <c r="U446" s="9"/>
      <c r="Y446">
        <v>0</v>
      </c>
      <c r="Z446">
        <f t="shared" si="224"/>
        <v>633</v>
      </c>
      <c r="AA446">
        <f t="shared" si="219"/>
        <v>-894.70871593022946</v>
      </c>
      <c r="AO446" s="5">
        <f t="shared" si="221"/>
        <v>40098.110821758572</v>
      </c>
      <c r="AP446" s="51">
        <f>LOOKUP($AO446,Data!$A$6:$A$1806,Data!$B$6:$B$1806)</f>
        <v>59.971000671386719</v>
      </c>
      <c r="AQ446" s="9">
        <f>LOOKUP($AO446,Data!$A$6:$A$1806,Data!$C$6:$C$1806)</f>
        <v>3738.571044921875</v>
      </c>
      <c r="AR446" s="9">
        <f>LOOKUP($AO446,Data!$A$6:$A$1806,Data!$D$6:$D$1806)</f>
        <v>335</v>
      </c>
      <c r="AS446" s="9">
        <f>IF($AS$1="+",LOOKUP($AO446,Data!$A$6:$A$1806,Data!$E$6:$E$1806)*-1,LOOKUP($AO446,Data!$A$6:$A$1806,Data!$E$6:$E$1806))</f>
        <v>-229.66326904296875</v>
      </c>
      <c r="AT446" s="9">
        <f>LOOKUP($AO446,Data!$A$6:$A$1806,Data!$F$6:$F$1806)</f>
        <v>16</v>
      </c>
      <c r="AU446" s="9">
        <f>LOOKUP($AO446,Data!$A$6:$A$1806,Data!$G$6:$G$1806)</f>
        <v>275.5</v>
      </c>
      <c r="AV446" s="9">
        <f>LOOKUP($AO446,Data!$A$6:$A$1806,Data!$H$6:$H$1806)</f>
        <v>10</v>
      </c>
      <c r="AW446" s="9">
        <f>LOOKUP($AO446,Data!$A$6:$A$1806,Data!$I$6:$I$1806)</f>
        <v>0</v>
      </c>
      <c r="AX446" s="9">
        <f>LOOKUP($AO446,Data!$A$6:$A$1806,Data!$J$6:$J$1806)</f>
        <v>-103</v>
      </c>
      <c r="AY446" s="9">
        <f>LOOKUP($AO446,Data!$A$6:$A$1806,Data!$K$6:$K$1806)</f>
        <v>7670</v>
      </c>
      <c r="AZ446" s="16">
        <f t="shared" si="226"/>
        <v>23.199462890625</v>
      </c>
      <c r="BB446" s="5"/>
      <c r="BO446" s="77"/>
      <c r="BP446" s="5"/>
      <c r="BQ446" s="77"/>
      <c r="BR446" s="77"/>
      <c r="BS446" s="77"/>
      <c r="BT446" s="77"/>
      <c r="BU446" s="77"/>
      <c r="BV446" s="77"/>
      <c r="BW446" s="77"/>
      <c r="BX446" s="77"/>
      <c r="CA446" s="77"/>
    </row>
    <row r="447" spans="2:79">
      <c r="B447" s="5">
        <f t="shared" si="227"/>
        <v>40098.110844906718</v>
      </c>
      <c r="C447">
        <f>LOOKUP(B447,Data!$A$6:$A$1806,Data!B$6:B$1806)</f>
        <v>59.9739990234375</v>
      </c>
      <c r="D447" s="8">
        <f>LOOKUP(B447,Data!$A$6:$A$1806,Data!C$6:C$1806)</f>
        <v>3738.874755859375</v>
      </c>
      <c r="H447" s="16">
        <f t="shared" si="225"/>
        <v>20.80078125</v>
      </c>
      <c r="I447" s="8">
        <f t="shared" si="223"/>
        <v>21.006369459473117</v>
      </c>
      <c r="J447" s="8"/>
      <c r="K447" s="8"/>
      <c r="L447" s="8">
        <f t="shared" si="217"/>
        <v>0</v>
      </c>
      <c r="M447" s="8">
        <f t="shared" si="218"/>
        <v>3795.7481061913268</v>
      </c>
      <c r="N447" s="8">
        <f>AVERAGE(D$79:D447)</f>
        <v>3769.5719784785738</v>
      </c>
      <c r="O447" s="8">
        <f>AVERAGE(M$79:M447)</f>
        <v>3781.9576643198757</v>
      </c>
      <c r="P447" s="8">
        <f t="shared" si="222"/>
        <v>3779.3438814103097</v>
      </c>
      <c r="Q447" s="8">
        <f>AVERAGE(P$79:P447)</f>
        <v>3755.9039551012834</v>
      </c>
      <c r="R447">
        <f t="shared" si="220"/>
        <v>633</v>
      </c>
      <c r="S447" s="9"/>
      <c r="T447" s="8"/>
      <c r="U447" s="9"/>
      <c r="Y447">
        <v>0</v>
      </c>
      <c r="Z447">
        <f t="shared" si="224"/>
        <v>633</v>
      </c>
      <c r="AA447">
        <f t="shared" si="219"/>
        <v>-934.3045071929281</v>
      </c>
      <c r="AO447" s="5">
        <f t="shared" si="221"/>
        <v>40098.110844906718</v>
      </c>
      <c r="AP447" s="51">
        <f>LOOKUP($AO447,Data!$A$6:$A$1806,Data!$B$6:$B$1806)</f>
        <v>59.9739990234375</v>
      </c>
      <c r="AQ447" s="9">
        <f>LOOKUP($AO447,Data!$A$6:$A$1806,Data!$C$6:$C$1806)</f>
        <v>3738.874755859375</v>
      </c>
      <c r="AR447" s="9">
        <f>LOOKUP($AO447,Data!$A$6:$A$1806,Data!$D$6:$D$1806)</f>
        <v>335</v>
      </c>
      <c r="AS447" s="9">
        <f>IF($AS$1="+",LOOKUP($AO447,Data!$A$6:$A$1806,Data!$E$6:$E$1806)*-1,LOOKUP($AO447,Data!$A$6:$A$1806,Data!$E$6:$E$1806))</f>
        <v>-229.66326904296875</v>
      </c>
      <c r="AT447" s="9">
        <f>LOOKUP($AO447,Data!$A$6:$A$1806,Data!$F$6:$F$1806)</f>
        <v>16</v>
      </c>
      <c r="AU447" s="9">
        <f>LOOKUP($AO447,Data!$A$6:$A$1806,Data!$G$6:$G$1806)</f>
        <v>276</v>
      </c>
      <c r="AV447" s="9">
        <f>LOOKUP($AO447,Data!$A$6:$A$1806,Data!$H$6:$H$1806)</f>
        <v>10</v>
      </c>
      <c r="AW447" s="9">
        <f>LOOKUP($AO447,Data!$A$6:$A$1806,Data!$I$6:$I$1806)</f>
        <v>0</v>
      </c>
      <c r="AX447" s="9">
        <f>LOOKUP($AO447,Data!$A$6:$A$1806,Data!$J$6:$J$1806)</f>
        <v>-103</v>
      </c>
      <c r="AY447" s="9">
        <f>LOOKUP($AO447,Data!$A$6:$A$1806,Data!$K$6:$K$1806)</f>
        <v>7671</v>
      </c>
      <c r="AZ447" s="16">
        <f t="shared" si="226"/>
        <v>20.80078125</v>
      </c>
      <c r="BB447" s="5"/>
      <c r="BO447" s="77"/>
      <c r="BP447" s="5"/>
      <c r="BQ447" s="77"/>
      <c r="BR447" s="77"/>
      <c r="BS447" s="77"/>
      <c r="BT447" s="77"/>
      <c r="BU447" s="77"/>
      <c r="BV447" s="77"/>
      <c r="BW447" s="77"/>
      <c r="BX447" s="77"/>
      <c r="CA447" s="77"/>
    </row>
    <row r="448" spans="2:79">
      <c r="B448" s="5">
        <f t="shared" si="227"/>
        <v>40098.110868054864</v>
      </c>
      <c r="C448">
        <f>LOOKUP(B448,Data!$A$6:$A$1806,Data!B$6:B$1806)</f>
        <v>59.9739990234375</v>
      </c>
      <c r="D448" s="8">
        <f>LOOKUP(B448,Data!$A$6:$A$1806,Data!C$6:C$1806)</f>
        <v>3738.874755859375</v>
      </c>
      <c r="H448" s="16">
        <f t="shared" si="225"/>
        <v>20.80078125</v>
      </c>
      <c r="I448" s="8">
        <f t="shared" si="223"/>
        <v>20.934413586157525</v>
      </c>
      <c r="J448" s="8"/>
      <c r="K448" s="8"/>
      <c r="L448" s="8">
        <f t="shared" si="217"/>
        <v>0</v>
      </c>
      <c r="M448" s="8">
        <f t="shared" si="218"/>
        <v>3795.676150318011</v>
      </c>
      <c r="N448" s="8">
        <f>AVERAGE(D$79:D448)</f>
        <v>3769.4890130120357</v>
      </c>
      <c r="O448" s="8">
        <f>AVERAGE(M$79:M448)</f>
        <v>3781.9947413090599</v>
      </c>
      <c r="P448" s="8">
        <f t="shared" si="222"/>
        <v>3779.3438814103097</v>
      </c>
      <c r="Q448" s="8">
        <f>AVERAGE(P$79:P448)</f>
        <v>3755.9674779368092</v>
      </c>
      <c r="R448">
        <f t="shared" si="220"/>
        <v>633</v>
      </c>
      <c r="S448" s="9"/>
      <c r="T448" s="8"/>
      <c r="U448" s="9"/>
      <c r="Y448">
        <v>0</v>
      </c>
      <c r="Z448">
        <f t="shared" si="224"/>
        <v>633</v>
      </c>
      <c r="AA448">
        <f t="shared" si="219"/>
        <v>-934.3045071929281</v>
      </c>
      <c r="AO448" s="5">
        <f t="shared" si="221"/>
        <v>40098.110868054864</v>
      </c>
      <c r="AP448" s="51">
        <f>LOOKUP($AO448,Data!$A$6:$A$1806,Data!$B$6:$B$1806)</f>
        <v>59.9739990234375</v>
      </c>
      <c r="AQ448" s="9">
        <f>LOOKUP($AO448,Data!$A$6:$A$1806,Data!$C$6:$C$1806)</f>
        <v>3738.874755859375</v>
      </c>
      <c r="AR448" s="9">
        <f>LOOKUP($AO448,Data!$A$6:$A$1806,Data!$D$6:$D$1806)</f>
        <v>335</v>
      </c>
      <c r="AS448" s="9">
        <f>IF($AS$1="+",LOOKUP($AO448,Data!$A$6:$A$1806,Data!$E$6:$E$1806)*-1,LOOKUP($AO448,Data!$A$6:$A$1806,Data!$E$6:$E$1806))</f>
        <v>-229.66326904296875</v>
      </c>
      <c r="AT448" s="9">
        <f>LOOKUP($AO448,Data!$A$6:$A$1806,Data!$F$6:$F$1806)</f>
        <v>16</v>
      </c>
      <c r="AU448" s="9">
        <f>LOOKUP($AO448,Data!$A$6:$A$1806,Data!$G$6:$G$1806)</f>
        <v>276</v>
      </c>
      <c r="AV448" s="9">
        <f>LOOKUP($AO448,Data!$A$6:$A$1806,Data!$H$6:$H$1806)</f>
        <v>10</v>
      </c>
      <c r="AW448" s="9">
        <f>LOOKUP($AO448,Data!$A$6:$A$1806,Data!$I$6:$I$1806)</f>
        <v>0</v>
      </c>
      <c r="AX448" s="9">
        <f>LOOKUP($AO448,Data!$A$6:$A$1806,Data!$J$6:$J$1806)</f>
        <v>-103</v>
      </c>
      <c r="AY448" s="9">
        <f>LOOKUP($AO448,Data!$A$6:$A$1806,Data!$K$6:$K$1806)</f>
        <v>7671</v>
      </c>
      <c r="AZ448" s="16">
        <f t="shared" si="226"/>
        <v>20.80078125</v>
      </c>
      <c r="BB448" s="5"/>
      <c r="BO448" s="77"/>
      <c r="BP448" s="5"/>
      <c r="BQ448" s="77"/>
      <c r="BR448" s="77"/>
      <c r="BS448" s="77"/>
      <c r="BT448" s="77"/>
      <c r="BU448" s="77"/>
      <c r="BV448" s="77"/>
      <c r="BW448" s="77"/>
      <c r="BX448" s="77"/>
      <c r="CA448" s="77"/>
    </row>
    <row r="449" spans="2:79">
      <c r="B449" s="5">
        <f t="shared" si="227"/>
        <v>40098.11089120301</v>
      </c>
      <c r="C449">
        <f>LOOKUP(B449,Data!$A$6:$A$1806,Data!B$6:B$1806)</f>
        <v>59.974998474121094</v>
      </c>
      <c r="D449" s="8">
        <f>LOOKUP(B449,Data!$A$6:$A$1806,Data!C$6:C$1806)</f>
        <v>3738.64697265625</v>
      </c>
      <c r="H449" s="16">
        <f t="shared" si="225"/>
        <v>20.001220703125</v>
      </c>
      <c r="I449" s="8">
        <f t="shared" si="223"/>
        <v>20.60779607709614</v>
      </c>
      <c r="J449" s="8"/>
      <c r="K449" s="8"/>
      <c r="L449" s="8">
        <f t="shared" si="217"/>
        <v>0</v>
      </c>
      <c r="M449" s="8">
        <f t="shared" si="218"/>
        <v>3795.3495328089498</v>
      </c>
      <c r="N449" s="8">
        <f>AVERAGE(D$79:D449)</f>
        <v>3769.4058808277882</v>
      </c>
      <c r="O449" s="8">
        <f>AVERAGE(M$79:M449)</f>
        <v>3782.0307380516469</v>
      </c>
      <c r="P449" s="8">
        <f t="shared" si="222"/>
        <v>3779.3438814103097</v>
      </c>
      <c r="Q449" s="8">
        <f>AVERAGE(P$79:P449)</f>
        <v>3756.0306574056567</v>
      </c>
      <c r="R449">
        <f t="shared" si="220"/>
        <v>633</v>
      </c>
      <c r="S449" s="9"/>
      <c r="T449" s="8"/>
      <c r="U449" s="9"/>
      <c r="Y449">
        <v>0</v>
      </c>
      <c r="Z449">
        <f t="shared" si="224"/>
        <v>633</v>
      </c>
      <c r="AA449">
        <f t="shared" si="219"/>
        <v>-948.29357944966716</v>
      </c>
      <c r="AO449" s="5">
        <f t="shared" si="221"/>
        <v>40098.11089120301</v>
      </c>
      <c r="AP449" s="51">
        <f>LOOKUP($AO449,Data!$A$6:$A$1806,Data!$B$6:$B$1806)</f>
        <v>59.974998474121094</v>
      </c>
      <c r="AQ449" s="9">
        <f>LOOKUP($AO449,Data!$A$6:$A$1806,Data!$C$6:$C$1806)</f>
        <v>3738.64697265625</v>
      </c>
      <c r="AR449" s="9">
        <f>LOOKUP($AO449,Data!$A$6:$A$1806,Data!$D$6:$D$1806)</f>
        <v>335</v>
      </c>
      <c r="AS449" s="9">
        <f>IF($AS$1="+",LOOKUP($AO449,Data!$A$6:$A$1806,Data!$E$6:$E$1806)*-1,LOOKUP($AO449,Data!$A$6:$A$1806,Data!$E$6:$E$1806))</f>
        <v>-229.23385620117187</v>
      </c>
      <c r="AT449" s="9">
        <f>LOOKUP($AO449,Data!$A$6:$A$1806,Data!$F$6:$F$1806)</f>
        <v>16</v>
      </c>
      <c r="AU449" s="9">
        <f>LOOKUP($AO449,Data!$A$6:$A$1806,Data!$G$6:$G$1806)</f>
        <v>276.5</v>
      </c>
      <c r="AV449" s="9">
        <f>LOOKUP($AO449,Data!$A$6:$A$1806,Data!$H$6:$H$1806)</f>
        <v>10</v>
      </c>
      <c r="AW449" s="9">
        <f>LOOKUP($AO449,Data!$A$6:$A$1806,Data!$I$6:$I$1806)</f>
        <v>0</v>
      </c>
      <c r="AX449" s="9">
        <f>LOOKUP($AO449,Data!$A$6:$A$1806,Data!$J$6:$J$1806)</f>
        <v>-103</v>
      </c>
      <c r="AY449" s="9">
        <f>LOOKUP($AO449,Data!$A$6:$A$1806,Data!$K$6:$K$1806)</f>
        <v>7671</v>
      </c>
      <c r="AZ449" s="16">
        <f t="shared" si="226"/>
        <v>20.001220703125</v>
      </c>
      <c r="BB449" s="5"/>
      <c r="BO449" s="77"/>
      <c r="BP449" s="5"/>
      <c r="BQ449" s="77"/>
      <c r="BR449" s="77"/>
      <c r="BS449" s="77"/>
      <c r="BT449" s="77"/>
      <c r="BU449" s="77"/>
      <c r="BV449" s="77"/>
      <c r="BW449" s="77"/>
      <c r="BX449" s="77"/>
      <c r="CA449" s="77"/>
    </row>
    <row r="450" spans="2:79">
      <c r="B450" s="5">
        <f t="shared" si="227"/>
        <v>40098.110914351157</v>
      </c>
      <c r="C450">
        <f>LOOKUP(B450,Data!$A$6:$A$1806,Data!B$6:B$1806)</f>
        <v>59.972000122070313</v>
      </c>
      <c r="D450" s="8">
        <f>LOOKUP(B450,Data!$A$6:$A$1806,Data!C$6:C$1806)</f>
        <v>3737.68408203125</v>
      </c>
      <c r="H450" s="16">
        <f t="shared" si="225"/>
        <v>22.39990234375</v>
      </c>
      <c r="I450" s="8">
        <f t="shared" si="223"/>
        <v>21.235033270424989</v>
      </c>
      <c r="J450" s="8"/>
      <c r="K450" s="8"/>
      <c r="L450" s="8">
        <f t="shared" si="217"/>
        <v>0</v>
      </c>
      <c r="M450" s="8">
        <f t="shared" si="218"/>
        <v>3795.9767700022785</v>
      </c>
      <c r="N450" s="8">
        <f>AVERAGE(D$79:D450)</f>
        <v>3769.3206071751092</v>
      </c>
      <c r="O450" s="8">
        <f>AVERAGE(M$79:M450)</f>
        <v>3782.0682273848479</v>
      </c>
      <c r="P450" s="8">
        <f t="shared" si="222"/>
        <v>3779.3438814103097</v>
      </c>
      <c r="Q450" s="8">
        <f>AVERAGE(P$79:P450)</f>
        <v>3756.0934962843753</v>
      </c>
      <c r="R450">
        <f t="shared" si="220"/>
        <v>633</v>
      </c>
      <c r="S450" s="9"/>
      <c r="T450" s="8"/>
      <c r="U450" s="9"/>
      <c r="Y450">
        <v>0</v>
      </c>
      <c r="Z450">
        <f t="shared" si="224"/>
        <v>633</v>
      </c>
      <c r="AA450">
        <f t="shared" si="219"/>
        <v>-907.52906560201268</v>
      </c>
      <c r="AO450" s="5">
        <f t="shared" si="221"/>
        <v>40098.110914351157</v>
      </c>
      <c r="AP450" s="51">
        <f>LOOKUP($AO450,Data!$A$6:$A$1806,Data!$B$6:$B$1806)</f>
        <v>59.972000122070313</v>
      </c>
      <c r="AQ450" s="9">
        <f>LOOKUP($AO450,Data!$A$6:$A$1806,Data!$C$6:$C$1806)</f>
        <v>3737.68408203125</v>
      </c>
      <c r="AR450" s="9">
        <f>LOOKUP($AO450,Data!$A$6:$A$1806,Data!$D$6:$D$1806)</f>
        <v>335</v>
      </c>
      <c r="AS450" s="9">
        <f>IF($AS$1="+",LOOKUP($AO450,Data!$A$6:$A$1806,Data!$E$6:$E$1806)*-1,LOOKUP($AO450,Data!$A$6:$A$1806,Data!$E$6:$E$1806))</f>
        <v>-229.23385620117187</v>
      </c>
      <c r="AT450" s="9">
        <f>LOOKUP($AO450,Data!$A$6:$A$1806,Data!$F$6:$F$1806)</f>
        <v>16</v>
      </c>
      <c r="AU450" s="9">
        <f>LOOKUP($AO450,Data!$A$6:$A$1806,Data!$G$6:$G$1806)</f>
        <v>277</v>
      </c>
      <c r="AV450" s="9">
        <f>LOOKUP($AO450,Data!$A$6:$A$1806,Data!$H$6:$H$1806)</f>
        <v>10</v>
      </c>
      <c r="AW450" s="9">
        <f>LOOKUP($AO450,Data!$A$6:$A$1806,Data!$I$6:$I$1806)</f>
        <v>0</v>
      </c>
      <c r="AX450" s="9">
        <f>LOOKUP($AO450,Data!$A$6:$A$1806,Data!$J$6:$J$1806)</f>
        <v>-103</v>
      </c>
      <c r="AY450" s="9">
        <f>LOOKUP($AO450,Data!$A$6:$A$1806,Data!$K$6:$K$1806)</f>
        <v>7672</v>
      </c>
      <c r="AZ450" s="16">
        <f t="shared" si="226"/>
        <v>22.39990234375</v>
      </c>
      <c r="BB450" s="5"/>
      <c r="BO450" s="77"/>
      <c r="BP450" s="5"/>
      <c r="BQ450" s="77"/>
      <c r="BR450" s="77"/>
      <c r="BS450" s="77"/>
      <c r="BT450" s="77"/>
      <c r="BU450" s="77"/>
      <c r="BV450" s="77"/>
      <c r="BW450" s="77"/>
      <c r="BX450" s="77"/>
      <c r="CA450" s="77"/>
    </row>
    <row r="451" spans="2:79">
      <c r="B451" s="5">
        <f t="shared" si="227"/>
        <v>40098.110937499303</v>
      </c>
      <c r="C451">
        <f>LOOKUP(B451,Data!$A$6:$A$1806,Data!B$6:B$1806)</f>
        <v>59.972000122070313</v>
      </c>
      <c r="D451" s="8">
        <f>LOOKUP(B451,Data!$A$6:$A$1806,Data!C$6:C$1806)</f>
        <v>3737.68408203125</v>
      </c>
      <c r="H451" s="16">
        <f t="shared" si="225"/>
        <v>22.39990234375</v>
      </c>
      <c r="I451" s="8">
        <f t="shared" si="223"/>
        <v>21.642737446088741</v>
      </c>
      <c r="J451" s="8"/>
      <c r="K451" s="8"/>
      <c r="L451" s="8">
        <f t="shared" si="217"/>
        <v>0</v>
      </c>
      <c r="M451" s="8">
        <f t="shared" si="218"/>
        <v>3796.3844741779421</v>
      </c>
      <c r="N451" s="8">
        <f>AVERAGE(D$79:D451)</f>
        <v>3769.2357907538121</v>
      </c>
      <c r="O451" s="8">
        <f>AVERAGE(M$79:M451)</f>
        <v>3782.106608743542</v>
      </c>
      <c r="P451" s="8">
        <f t="shared" si="222"/>
        <v>3779.3438814103097</v>
      </c>
      <c r="Q451" s="8">
        <f>AVERAGE(P$79:P451)</f>
        <v>3756.1559973196604</v>
      </c>
      <c r="R451">
        <f t="shared" si="220"/>
        <v>633</v>
      </c>
      <c r="S451" s="9"/>
      <c r="T451" s="8"/>
      <c r="U451" s="9"/>
      <c r="Y451">
        <v>0</v>
      </c>
      <c r="Z451">
        <f t="shared" si="224"/>
        <v>633</v>
      </c>
      <c r="AA451">
        <f t="shared" si="219"/>
        <v>-907.52906560201268</v>
      </c>
      <c r="AO451" s="5">
        <f t="shared" si="221"/>
        <v>40098.110937499303</v>
      </c>
      <c r="AP451" s="51">
        <f>LOOKUP($AO451,Data!$A$6:$A$1806,Data!$B$6:$B$1806)</f>
        <v>59.972000122070313</v>
      </c>
      <c r="AQ451" s="9">
        <f>LOOKUP($AO451,Data!$A$6:$A$1806,Data!$C$6:$C$1806)</f>
        <v>3737.68408203125</v>
      </c>
      <c r="AR451" s="9">
        <f>LOOKUP($AO451,Data!$A$6:$A$1806,Data!$D$6:$D$1806)</f>
        <v>335</v>
      </c>
      <c r="AS451" s="9">
        <f>IF($AS$1="+",LOOKUP($AO451,Data!$A$6:$A$1806,Data!$E$6:$E$1806)*-1,LOOKUP($AO451,Data!$A$6:$A$1806,Data!$E$6:$E$1806))</f>
        <v>-229.23385620117187</v>
      </c>
      <c r="AT451" s="9">
        <f>LOOKUP($AO451,Data!$A$6:$A$1806,Data!$F$6:$F$1806)</f>
        <v>16</v>
      </c>
      <c r="AU451" s="9">
        <f>LOOKUP($AO451,Data!$A$6:$A$1806,Data!$G$6:$G$1806)</f>
        <v>277</v>
      </c>
      <c r="AV451" s="9">
        <f>LOOKUP($AO451,Data!$A$6:$A$1806,Data!$H$6:$H$1806)</f>
        <v>10</v>
      </c>
      <c r="AW451" s="9">
        <f>LOOKUP($AO451,Data!$A$6:$A$1806,Data!$I$6:$I$1806)</f>
        <v>0</v>
      </c>
      <c r="AX451" s="9">
        <f>LOOKUP($AO451,Data!$A$6:$A$1806,Data!$J$6:$J$1806)</f>
        <v>-103</v>
      </c>
      <c r="AY451" s="9">
        <f>LOOKUP($AO451,Data!$A$6:$A$1806,Data!$K$6:$K$1806)</f>
        <v>7672</v>
      </c>
      <c r="AZ451" s="16">
        <f t="shared" si="226"/>
        <v>22.39990234375</v>
      </c>
      <c r="BB451" s="5"/>
      <c r="BO451" s="77"/>
      <c r="BP451" s="5"/>
      <c r="BQ451" s="77"/>
      <c r="BR451" s="77"/>
      <c r="BS451" s="77"/>
      <c r="BT451" s="77"/>
      <c r="BU451" s="77"/>
      <c r="BV451" s="77"/>
      <c r="BW451" s="77"/>
      <c r="BX451" s="77"/>
      <c r="CA451" s="77"/>
    </row>
    <row r="452" spans="2:79">
      <c r="B452" s="5">
        <f t="shared" si="227"/>
        <v>40098.110960647449</v>
      </c>
      <c r="C452">
        <f>LOOKUP(B452,Data!$A$6:$A$1806,Data!B$6:B$1806)</f>
        <v>59.969001770019531</v>
      </c>
      <c r="D452" s="8">
        <f>LOOKUP(B452,Data!$A$6:$A$1806,Data!C$6:C$1806)</f>
        <v>3737.89208984375</v>
      </c>
      <c r="H452" s="16">
        <f t="shared" si="225"/>
        <v>24.798583984375</v>
      </c>
      <c r="I452" s="8">
        <f t="shared" si="223"/>
        <v>22.747283734488931</v>
      </c>
      <c r="J452" s="8"/>
      <c r="K452" s="8"/>
      <c r="L452" s="8">
        <f t="shared" si="217"/>
        <v>0</v>
      </c>
      <c r="M452" s="8">
        <f t="shared" si="218"/>
        <v>3797.4890204663425</v>
      </c>
      <c r="N452" s="8">
        <f>AVERAGE(D$79:D452)</f>
        <v>3769.1519840668866</v>
      </c>
      <c r="O452" s="8">
        <f>AVERAGE(M$79:M452)</f>
        <v>3782.1477381866512</v>
      </c>
      <c r="P452" s="8">
        <f t="shared" si="222"/>
        <v>3779.3438814103097</v>
      </c>
      <c r="Q452" s="8">
        <f>AVERAGE(P$79:P452)</f>
        <v>3756.2181632287507</v>
      </c>
      <c r="R452">
        <f t="shared" si="220"/>
        <v>633</v>
      </c>
      <c r="S452" s="9"/>
      <c r="T452" s="8"/>
      <c r="U452" s="9"/>
      <c r="Y452">
        <v>0</v>
      </c>
      <c r="Z452">
        <f t="shared" si="224"/>
        <v>633</v>
      </c>
      <c r="AA452">
        <f t="shared" si="219"/>
        <v>-870.12481057130117</v>
      </c>
      <c r="AO452" s="5">
        <f t="shared" si="221"/>
        <v>40098.110960647449</v>
      </c>
      <c r="AP452" s="51">
        <f>LOOKUP($AO452,Data!$A$6:$A$1806,Data!$B$6:$B$1806)</f>
        <v>59.969001770019531</v>
      </c>
      <c r="AQ452" s="9">
        <f>LOOKUP($AO452,Data!$A$6:$A$1806,Data!$C$6:$C$1806)</f>
        <v>3737.89208984375</v>
      </c>
      <c r="AR452" s="9">
        <f>LOOKUP($AO452,Data!$A$6:$A$1806,Data!$D$6:$D$1806)</f>
        <v>335</v>
      </c>
      <c r="AS452" s="9">
        <f>IF($AS$1="+",LOOKUP($AO452,Data!$A$6:$A$1806,Data!$E$6:$E$1806)*-1,LOOKUP($AO452,Data!$A$6:$A$1806,Data!$E$6:$E$1806))</f>
        <v>-229.23385620117187</v>
      </c>
      <c r="AT452" s="9">
        <f>LOOKUP($AO452,Data!$A$6:$A$1806,Data!$F$6:$F$1806)</f>
        <v>16</v>
      </c>
      <c r="AU452" s="9">
        <f>LOOKUP($AO452,Data!$A$6:$A$1806,Data!$G$6:$G$1806)</f>
        <v>277.5</v>
      </c>
      <c r="AV452" s="9">
        <f>LOOKUP($AO452,Data!$A$6:$A$1806,Data!$H$6:$H$1806)</f>
        <v>10</v>
      </c>
      <c r="AW452" s="9">
        <f>LOOKUP($AO452,Data!$A$6:$A$1806,Data!$I$6:$I$1806)</f>
        <v>0</v>
      </c>
      <c r="AX452" s="9">
        <f>LOOKUP($AO452,Data!$A$6:$A$1806,Data!$J$6:$J$1806)</f>
        <v>-103</v>
      </c>
      <c r="AY452" s="9">
        <f>LOOKUP($AO452,Data!$A$6:$A$1806,Data!$K$6:$K$1806)</f>
        <v>7673</v>
      </c>
      <c r="AZ452" s="16">
        <f t="shared" si="226"/>
        <v>24.798583984375</v>
      </c>
      <c r="BB452" s="5"/>
      <c r="BO452" s="77"/>
      <c r="BP452" s="5"/>
      <c r="BQ452" s="77"/>
      <c r="BR452" s="77"/>
      <c r="BS452" s="77"/>
      <c r="BT452" s="77"/>
      <c r="BU452" s="77"/>
      <c r="BV452" s="77"/>
      <c r="BW452" s="77"/>
      <c r="BX452" s="77"/>
      <c r="CA452" s="77"/>
    </row>
    <row r="453" spans="2:79">
      <c r="B453" s="5">
        <f t="shared" si="227"/>
        <v>40098.110983795596</v>
      </c>
      <c r="C453">
        <f>LOOKUP(B453,Data!$A$6:$A$1806,Data!B$6:B$1806)</f>
        <v>59.9739990234375</v>
      </c>
      <c r="D453" s="8">
        <f>LOOKUP(B453,Data!$A$6:$A$1806,Data!C$6:C$1806)</f>
        <v>3740.016845703125</v>
      </c>
      <c r="H453" s="16">
        <f t="shared" si="225"/>
        <v>20.80078125</v>
      </c>
      <c r="I453" s="8">
        <f t="shared" si="223"/>
        <v>22.066007864917804</v>
      </c>
      <c r="J453" s="8"/>
      <c r="K453" s="8"/>
      <c r="L453" s="8">
        <f t="shared" si="217"/>
        <v>0</v>
      </c>
      <c r="M453" s="8">
        <f t="shared" si="218"/>
        <v>3796.8077445967715</v>
      </c>
      <c r="N453" s="8">
        <f>AVERAGE(D$79:D453)</f>
        <v>3769.0742903645832</v>
      </c>
      <c r="O453" s="8">
        <f>AVERAGE(M$79:M453)</f>
        <v>3782.1868315370784</v>
      </c>
      <c r="P453" s="8">
        <f t="shared" si="222"/>
        <v>3779.3438814103097</v>
      </c>
      <c r="Q453" s="8">
        <f>AVERAGE(P$79:P453)</f>
        <v>3756.2799966998241</v>
      </c>
      <c r="R453">
        <f t="shared" si="220"/>
        <v>633</v>
      </c>
      <c r="S453" s="9"/>
      <c r="T453" s="8"/>
      <c r="U453" s="9"/>
      <c r="Y453">
        <v>0</v>
      </c>
      <c r="Z453">
        <f t="shared" si="224"/>
        <v>633</v>
      </c>
      <c r="AA453">
        <f t="shared" si="219"/>
        <v>-934.3045071929281</v>
      </c>
      <c r="AO453" s="5">
        <f t="shared" si="221"/>
        <v>40098.110983795596</v>
      </c>
      <c r="AP453" s="51">
        <f>LOOKUP($AO453,Data!$A$6:$A$1806,Data!$B$6:$B$1806)</f>
        <v>59.9739990234375</v>
      </c>
      <c r="AQ453" s="9">
        <f>LOOKUP($AO453,Data!$A$6:$A$1806,Data!$C$6:$C$1806)</f>
        <v>3740.016845703125</v>
      </c>
      <c r="AR453" s="9">
        <f>LOOKUP($AO453,Data!$A$6:$A$1806,Data!$D$6:$D$1806)</f>
        <v>335</v>
      </c>
      <c r="AS453" s="9">
        <f>IF($AS$1="+",LOOKUP($AO453,Data!$A$6:$A$1806,Data!$E$6:$E$1806)*-1,LOOKUP($AO453,Data!$A$6:$A$1806,Data!$E$6:$E$1806))</f>
        <v>-229.23385620117187</v>
      </c>
      <c r="AT453" s="9">
        <f>LOOKUP($AO453,Data!$A$6:$A$1806,Data!$F$6:$F$1806)</f>
        <v>16</v>
      </c>
      <c r="AU453" s="9">
        <f>LOOKUP($AO453,Data!$A$6:$A$1806,Data!$G$6:$G$1806)</f>
        <v>278</v>
      </c>
      <c r="AV453" s="9">
        <f>LOOKUP($AO453,Data!$A$6:$A$1806,Data!$H$6:$H$1806)</f>
        <v>10</v>
      </c>
      <c r="AW453" s="9">
        <f>LOOKUP($AO453,Data!$A$6:$A$1806,Data!$I$6:$I$1806)</f>
        <v>0</v>
      </c>
      <c r="AX453" s="9">
        <f>LOOKUP($AO453,Data!$A$6:$A$1806,Data!$J$6:$J$1806)</f>
        <v>-103</v>
      </c>
      <c r="AY453" s="9">
        <f>LOOKUP($AO453,Data!$A$6:$A$1806,Data!$K$6:$K$1806)</f>
        <v>7673</v>
      </c>
      <c r="AZ453" s="16">
        <f t="shared" si="226"/>
        <v>20.80078125</v>
      </c>
      <c r="BB453" s="5"/>
      <c r="BO453" s="77"/>
      <c r="BP453" s="5"/>
      <c r="BQ453" s="77"/>
      <c r="BR453" s="77"/>
      <c r="BS453" s="77"/>
      <c r="BT453" s="77"/>
      <c r="BU453" s="77"/>
      <c r="BV453" s="77"/>
      <c r="BW453" s="77"/>
      <c r="BX453" s="77"/>
      <c r="CA453" s="77"/>
    </row>
    <row r="454" spans="2:79">
      <c r="B454" s="5">
        <f t="shared" si="227"/>
        <v>40098.111006943742</v>
      </c>
      <c r="C454">
        <f>LOOKUP(B454,Data!$A$6:$A$1806,Data!B$6:B$1806)</f>
        <v>59.9739990234375</v>
      </c>
      <c r="D454" s="8">
        <f>LOOKUP(B454,Data!$A$6:$A$1806,Data!C$6:C$1806)</f>
        <v>3740.016845703125</v>
      </c>
      <c r="H454" s="16">
        <f t="shared" si="225"/>
        <v>20.80078125</v>
      </c>
      <c r="I454" s="8">
        <f t="shared" si="223"/>
        <v>21.623178549696572</v>
      </c>
      <c r="J454" s="8"/>
      <c r="K454" s="8"/>
      <c r="L454" s="8">
        <f t="shared" si="217"/>
        <v>0</v>
      </c>
      <c r="M454" s="8">
        <f t="shared" si="218"/>
        <v>3796.3649152815501</v>
      </c>
      <c r="N454" s="8">
        <f>AVERAGE(D$79:D454)</f>
        <v>3768.9970099266538</v>
      </c>
      <c r="O454" s="8">
        <f>AVERAGE(M$79:M454)</f>
        <v>3782.2245392066116</v>
      </c>
      <c r="P454" s="8">
        <f t="shared" si="222"/>
        <v>3779.3438814103097</v>
      </c>
      <c r="Q454" s="8">
        <f>AVERAGE(P$79:P454)</f>
        <v>3756.3415003923856</v>
      </c>
      <c r="R454">
        <f t="shared" si="220"/>
        <v>633</v>
      </c>
      <c r="S454" s="9"/>
      <c r="T454" s="8"/>
      <c r="U454" s="9"/>
      <c r="Y454">
        <v>0</v>
      </c>
      <c r="Z454">
        <f t="shared" si="224"/>
        <v>633</v>
      </c>
      <c r="AA454">
        <f t="shared" si="219"/>
        <v>-934.3045071929281</v>
      </c>
      <c r="AO454" s="5">
        <f t="shared" si="221"/>
        <v>40098.111006943742</v>
      </c>
      <c r="AP454" s="51">
        <f>LOOKUP($AO454,Data!$A$6:$A$1806,Data!$B$6:$B$1806)</f>
        <v>59.9739990234375</v>
      </c>
      <c r="AQ454" s="9">
        <f>LOOKUP($AO454,Data!$A$6:$A$1806,Data!$C$6:$C$1806)</f>
        <v>3740.016845703125</v>
      </c>
      <c r="AR454" s="9">
        <f>LOOKUP($AO454,Data!$A$6:$A$1806,Data!$D$6:$D$1806)</f>
        <v>335</v>
      </c>
      <c r="AS454" s="9">
        <f>IF($AS$1="+",LOOKUP($AO454,Data!$A$6:$A$1806,Data!$E$6:$E$1806)*-1,LOOKUP($AO454,Data!$A$6:$A$1806,Data!$E$6:$E$1806))</f>
        <v>-229.23385620117187</v>
      </c>
      <c r="AT454" s="9">
        <f>LOOKUP($AO454,Data!$A$6:$A$1806,Data!$F$6:$F$1806)</f>
        <v>16</v>
      </c>
      <c r="AU454" s="9">
        <f>LOOKUP($AO454,Data!$A$6:$A$1806,Data!$G$6:$G$1806)</f>
        <v>278</v>
      </c>
      <c r="AV454" s="9">
        <f>LOOKUP($AO454,Data!$A$6:$A$1806,Data!$H$6:$H$1806)</f>
        <v>10</v>
      </c>
      <c r="AW454" s="9">
        <f>LOOKUP($AO454,Data!$A$6:$A$1806,Data!$I$6:$I$1806)</f>
        <v>0</v>
      </c>
      <c r="AX454" s="9">
        <f>LOOKUP($AO454,Data!$A$6:$A$1806,Data!$J$6:$J$1806)</f>
        <v>-103</v>
      </c>
      <c r="AY454" s="9">
        <f>LOOKUP($AO454,Data!$A$6:$A$1806,Data!$K$6:$K$1806)</f>
        <v>7673</v>
      </c>
      <c r="AZ454" s="16">
        <f t="shared" si="226"/>
        <v>20.80078125</v>
      </c>
      <c r="BB454" s="5"/>
      <c r="BO454" s="77"/>
      <c r="BP454" s="5"/>
      <c r="BQ454" s="77"/>
      <c r="BR454" s="77"/>
      <c r="BS454" s="77"/>
      <c r="BT454" s="77"/>
      <c r="BU454" s="77"/>
      <c r="BV454" s="77"/>
      <c r="BW454" s="77"/>
      <c r="BX454" s="77"/>
      <c r="CA454" s="77"/>
    </row>
    <row r="455" spans="2:79">
      <c r="B455" s="5">
        <f t="shared" si="227"/>
        <v>40098.111030091888</v>
      </c>
      <c r="C455">
        <f>LOOKUP(B455,Data!$A$6:$A$1806,Data!B$6:B$1806)</f>
        <v>59.972000122070313</v>
      </c>
      <c r="D455" s="8">
        <f>LOOKUP(B455,Data!$A$6:$A$1806,Data!C$6:C$1806)</f>
        <v>3742.052734375</v>
      </c>
      <c r="H455" s="16">
        <f t="shared" si="225"/>
        <v>22.39990234375</v>
      </c>
      <c r="I455" s="8">
        <f t="shared" si="223"/>
        <v>21.895031877615271</v>
      </c>
      <c r="J455" s="8"/>
      <c r="K455" s="8"/>
      <c r="L455" s="8">
        <f t="shared" si="217"/>
        <v>0</v>
      </c>
      <c r="M455" s="8">
        <f t="shared" si="218"/>
        <v>3796.6367686094686</v>
      </c>
      <c r="N455" s="8">
        <f>AVERAGE(D$79:D455)</f>
        <v>3768.9255396997264</v>
      </c>
      <c r="O455" s="8">
        <f>AVERAGE(M$79:M455)</f>
        <v>3782.2627679318184</v>
      </c>
      <c r="P455" s="8">
        <f t="shared" si="222"/>
        <v>3779.3438814103097</v>
      </c>
      <c r="Q455" s="8">
        <f>AVERAGE(P$79:P455)</f>
        <v>3756.402676937646</v>
      </c>
      <c r="R455">
        <f t="shared" si="220"/>
        <v>633</v>
      </c>
      <c r="S455" s="9"/>
      <c r="T455" s="8"/>
      <c r="U455" s="9"/>
      <c r="Y455">
        <v>0</v>
      </c>
      <c r="Z455">
        <f t="shared" si="224"/>
        <v>633</v>
      </c>
      <c r="AA455">
        <f t="shared" si="219"/>
        <v>-907.52906560201268</v>
      </c>
      <c r="AO455" s="5">
        <f t="shared" si="221"/>
        <v>40098.111030091888</v>
      </c>
      <c r="AP455" s="51">
        <f>LOOKUP($AO455,Data!$A$6:$A$1806,Data!$B$6:$B$1806)</f>
        <v>59.972000122070313</v>
      </c>
      <c r="AQ455" s="9">
        <f>LOOKUP($AO455,Data!$A$6:$A$1806,Data!$C$6:$C$1806)</f>
        <v>3742.052734375</v>
      </c>
      <c r="AR455" s="9">
        <f>LOOKUP($AO455,Data!$A$6:$A$1806,Data!$D$6:$D$1806)</f>
        <v>350</v>
      </c>
      <c r="AS455" s="9">
        <f>IF($AS$1="+",LOOKUP($AO455,Data!$A$6:$A$1806,Data!$E$6:$E$1806)*-1,LOOKUP($AO455,Data!$A$6:$A$1806,Data!$E$6:$E$1806))</f>
        <v>-229.23385620117187</v>
      </c>
      <c r="AT455" s="9">
        <f>LOOKUP($AO455,Data!$A$6:$A$1806,Data!$F$6:$F$1806)</f>
        <v>16</v>
      </c>
      <c r="AU455" s="9">
        <f>LOOKUP($AO455,Data!$A$6:$A$1806,Data!$G$6:$G$1806)</f>
        <v>278.5</v>
      </c>
      <c r="AV455" s="9">
        <f>LOOKUP($AO455,Data!$A$6:$A$1806,Data!$H$6:$H$1806)</f>
        <v>10</v>
      </c>
      <c r="AW455" s="9">
        <f>LOOKUP($AO455,Data!$A$6:$A$1806,Data!$I$6:$I$1806)</f>
        <v>0</v>
      </c>
      <c r="AX455" s="9">
        <f>LOOKUP($AO455,Data!$A$6:$A$1806,Data!$J$6:$J$1806)</f>
        <v>-103</v>
      </c>
      <c r="AY455" s="9">
        <f>LOOKUP($AO455,Data!$A$6:$A$1806,Data!$K$6:$K$1806)</f>
        <v>7673</v>
      </c>
      <c r="AZ455" s="16">
        <f t="shared" si="226"/>
        <v>22.39990234375</v>
      </c>
      <c r="BB455" s="5"/>
      <c r="BO455" s="77"/>
      <c r="BP455" s="5"/>
      <c r="BQ455" s="77"/>
      <c r="BR455" s="77"/>
      <c r="BS455" s="77"/>
      <c r="BT455" s="77"/>
      <c r="BU455" s="77"/>
      <c r="BV455" s="77"/>
      <c r="BW455" s="77"/>
      <c r="BX455" s="77"/>
      <c r="CA455" s="77"/>
    </row>
    <row r="456" spans="2:79">
      <c r="B456" s="5">
        <f t="shared" si="227"/>
        <v>40098.111053240034</v>
      </c>
      <c r="C456">
        <f>LOOKUP(B456,Data!$A$6:$A$1806,Data!B$6:B$1806)</f>
        <v>59.972000122070313</v>
      </c>
      <c r="D456" s="8">
        <f>LOOKUP(B456,Data!$A$6:$A$1806,Data!C$6:C$1806)</f>
        <v>3742.423828125</v>
      </c>
      <c r="H456" s="16">
        <f t="shared" si="225"/>
        <v>22.39990234375</v>
      </c>
      <c r="I456" s="8">
        <f t="shared" si="223"/>
        <v>22.071736540762426</v>
      </c>
      <c r="J456" s="8"/>
      <c r="K456" s="8"/>
      <c r="L456" s="8">
        <f t="shared" si="217"/>
        <v>0</v>
      </c>
      <c r="M456" s="8">
        <f t="shared" si="218"/>
        <v>3796.8134732726157</v>
      </c>
      <c r="N456" s="8">
        <f>AVERAGE(D$79:D456)</f>
        <v>3768.8554293516454</v>
      </c>
      <c r="O456" s="8">
        <f>AVERAGE(M$79:M456)</f>
        <v>3782.3012618612911</v>
      </c>
      <c r="P456" s="8">
        <f t="shared" si="222"/>
        <v>3779.3438814103097</v>
      </c>
      <c r="Q456" s="8">
        <f>AVERAGE(P$79:P456)</f>
        <v>3756.4635289388998</v>
      </c>
      <c r="R456">
        <f t="shared" si="220"/>
        <v>633</v>
      </c>
      <c r="S456" s="9"/>
      <c r="T456" s="8"/>
      <c r="U456" s="9"/>
      <c r="Y456">
        <v>0</v>
      </c>
      <c r="Z456">
        <f t="shared" si="224"/>
        <v>633</v>
      </c>
      <c r="AA456">
        <f t="shared" si="219"/>
        <v>-907.52906560201268</v>
      </c>
      <c r="AO456" s="5">
        <f t="shared" si="221"/>
        <v>40098.111053240034</v>
      </c>
      <c r="AP456" s="51">
        <f>LOOKUP($AO456,Data!$A$6:$A$1806,Data!$B$6:$B$1806)</f>
        <v>59.972000122070313</v>
      </c>
      <c r="AQ456" s="9">
        <f>LOOKUP($AO456,Data!$A$6:$A$1806,Data!$C$6:$C$1806)</f>
        <v>3742.423828125</v>
      </c>
      <c r="AR456" s="9">
        <f>LOOKUP($AO456,Data!$A$6:$A$1806,Data!$D$6:$D$1806)</f>
        <v>350</v>
      </c>
      <c r="AS456" s="9">
        <f>IF($AS$1="+",LOOKUP($AO456,Data!$A$6:$A$1806,Data!$E$6:$E$1806)*-1,LOOKUP($AO456,Data!$A$6:$A$1806,Data!$E$6:$E$1806))</f>
        <v>-231.40988159179687</v>
      </c>
      <c r="AT456" s="9">
        <f>LOOKUP($AO456,Data!$A$6:$A$1806,Data!$F$6:$F$1806)</f>
        <v>16</v>
      </c>
      <c r="AU456" s="9">
        <f>LOOKUP($AO456,Data!$A$6:$A$1806,Data!$G$6:$G$1806)</f>
        <v>279</v>
      </c>
      <c r="AV456" s="9">
        <f>LOOKUP($AO456,Data!$A$6:$A$1806,Data!$H$6:$H$1806)</f>
        <v>10</v>
      </c>
      <c r="AW456" s="9">
        <f>LOOKUP($AO456,Data!$A$6:$A$1806,Data!$I$6:$I$1806)</f>
        <v>0</v>
      </c>
      <c r="AX456" s="9">
        <f>LOOKUP($AO456,Data!$A$6:$A$1806,Data!$J$6:$J$1806)</f>
        <v>-103</v>
      </c>
      <c r="AY456" s="9">
        <f>LOOKUP($AO456,Data!$A$6:$A$1806,Data!$K$6:$K$1806)</f>
        <v>7673</v>
      </c>
      <c r="AZ456" s="16">
        <f t="shared" si="226"/>
        <v>22.39990234375</v>
      </c>
      <c r="BB456" s="5"/>
      <c r="BO456" s="77"/>
      <c r="BP456" s="5"/>
      <c r="BQ456" s="77"/>
      <c r="BR456" s="77"/>
      <c r="BS456" s="77"/>
      <c r="BT456" s="77"/>
      <c r="BU456" s="77"/>
      <c r="BV456" s="77"/>
      <c r="BW456" s="77"/>
      <c r="BX456" s="77"/>
      <c r="CA456" s="77"/>
    </row>
    <row r="457" spans="2:79">
      <c r="B457" s="5">
        <f t="shared" si="227"/>
        <v>40098.111076388181</v>
      </c>
      <c r="C457">
        <f>LOOKUP(B457,Data!$A$6:$A$1806,Data!B$6:B$1806)</f>
        <v>59.972000122070313</v>
      </c>
      <c r="D457" s="8">
        <f>LOOKUP(B457,Data!$A$6:$A$1806,Data!C$6:C$1806)</f>
        <v>3742.423828125</v>
      </c>
      <c r="H457" s="16">
        <f t="shared" si="225"/>
        <v>22.39990234375</v>
      </c>
      <c r="I457" s="8">
        <f t="shared" si="223"/>
        <v>22.186594571808076</v>
      </c>
      <c r="J457" s="8"/>
      <c r="K457" s="8"/>
      <c r="L457" s="8">
        <f t="shared" si="217"/>
        <v>0</v>
      </c>
      <c r="M457" s="8">
        <f t="shared" si="218"/>
        <v>3796.9283313036613</v>
      </c>
      <c r="N457" s="8">
        <f>AVERAGE(D$79:D457)</f>
        <v>3768.7856889790155</v>
      </c>
      <c r="O457" s="8">
        <f>AVERAGE(M$79:M457)</f>
        <v>3782.3398557120627</v>
      </c>
      <c r="P457" s="8">
        <f t="shared" si="222"/>
        <v>3779.3438814103097</v>
      </c>
      <c r="Q457" s="8">
        <f>AVERAGE(P$79:P457)</f>
        <v>3756.5240589718928</v>
      </c>
      <c r="R457">
        <f t="shared" si="220"/>
        <v>633</v>
      </c>
      <c r="S457" s="9"/>
      <c r="T457" s="8"/>
      <c r="U457" s="9"/>
      <c r="Y457">
        <v>0</v>
      </c>
      <c r="Z457">
        <f t="shared" si="224"/>
        <v>633</v>
      </c>
      <c r="AA457">
        <f t="shared" si="219"/>
        <v>-907.52906560201268</v>
      </c>
      <c r="AO457" s="5">
        <f t="shared" si="221"/>
        <v>40098.111076388181</v>
      </c>
      <c r="AP457" s="51">
        <f>LOOKUP($AO457,Data!$A$6:$A$1806,Data!$B$6:$B$1806)</f>
        <v>59.972000122070313</v>
      </c>
      <c r="AQ457" s="9">
        <f>LOOKUP($AO457,Data!$A$6:$A$1806,Data!$C$6:$C$1806)</f>
        <v>3742.423828125</v>
      </c>
      <c r="AR457" s="9">
        <f>LOOKUP($AO457,Data!$A$6:$A$1806,Data!$D$6:$D$1806)</f>
        <v>350</v>
      </c>
      <c r="AS457" s="9">
        <f>IF($AS$1="+",LOOKUP($AO457,Data!$A$6:$A$1806,Data!$E$6:$E$1806)*-1,LOOKUP($AO457,Data!$A$6:$A$1806,Data!$E$6:$E$1806))</f>
        <v>-231.40988159179687</v>
      </c>
      <c r="AT457" s="9">
        <f>LOOKUP($AO457,Data!$A$6:$A$1806,Data!$F$6:$F$1806)</f>
        <v>16</v>
      </c>
      <c r="AU457" s="9">
        <f>LOOKUP($AO457,Data!$A$6:$A$1806,Data!$G$6:$G$1806)</f>
        <v>279</v>
      </c>
      <c r="AV457" s="9">
        <f>LOOKUP($AO457,Data!$A$6:$A$1806,Data!$H$6:$H$1806)</f>
        <v>10</v>
      </c>
      <c r="AW457" s="9">
        <f>LOOKUP($AO457,Data!$A$6:$A$1806,Data!$I$6:$I$1806)</f>
        <v>0</v>
      </c>
      <c r="AX457" s="9">
        <f>LOOKUP($AO457,Data!$A$6:$A$1806,Data!$J$6:$J$1806)</f>
        <v>-103</v>
      </c>
      <c r="AY457" s="9">
        <f>LOOKUP($AO457,Data!$A$6:$A$1806,Data!$K$6:$K$1806)</f>
        <v>7673</v>
      </c>
      <c r="AZ457" s="16">
        <f t="shared" si="226"/>
        <v>22.39990234375</v>
      </c>
      <c r="BB457" s="5"/>
      <c r="BO457" s="77"/>
      <c r="BP457" s="5"/>
      <c r="BQ457" s="77"/>
      <c r="BR457" s="77"/>
      <c r="BS457" s="77"/>
      <c r="BT457" s="77"/>
      <c r="BU457" s="77"/>
      <c r="BV457" s="77"/>
      <c r="BW457" s="77"/>
      <c r="BX457" s="77"/>
      <c r="CA457" s="77"/>
    </row>
    <row r="458" spans="2:79">
      <c r="B458" s="5">
        <f t="shared" si="227"/>
        <v>40098.111099536327</v>
      </c>
      <c r="C458">
        <f>LOOKUP(B458,Data!$A$6:$A$1806,Data!B$6:B$1806)</f>
        <v>59.977001190185547</v>
      </c>
      <c r="D458" s="8">
        <f>LOOKUP(B458,Data!$A$6:$A$1806,Data!C$6:C$1806)</f>
        <v>3742.2451171875</v>
      </c>
      <c r="H458" s="16">
        <f t="shared" si="225"/>
        <v>18.3990478515625</v>
      </c>
      <c r="I458" s="8">
        <f t="shared" si="223"/>
        <v>20.860953219722127</v>
      </c>
      <c r="J458" s="8"/>
      <c r="K458" s="8"/>
      <c r="L458" s="8">
        <f t="shared" si="217"/>
        <v>0</v>
      </c>
      <c r="M458" s="8">
        <f t="shared" si="218"/>
        <v>3795.6026899515755</v>
      </c>
      <c r="N458" s="8">
        <f>AVERAGE(D$79:D458)</f>
        <v>3768.7158453690377</v>
      </c>
      <c r="O458" s="8">
        <f>AVERAGE(M$79:M458)</f>
        <v>3782.3747579074297</v>
      </c>
      <c r="P458" s="8">
        <f t="shared" si="222"/>
        <v>3779.3438814103097</v>
      </c>
      <c r="Q458" s="8">
        <f>AVERAGE(P$79:P458)</f>
        <v>3756.5842695851866</v>
      </c>
      <c r="R458">
        <f t="shared" si="220"/>
        <v>633</v>
      </c>
      <c r="S458" s="9"/>
      <c r="T458" s="8"/>
      <c r="U458" s="9"/>
      <c r="Y458">
        <v>0</v>
      </c>
      <c r="Z458">
        <f t="shared" si="224"/>
        <v>633</v>
      </c>
      <c r="AA458">
        <f t="shared" si="219"/>
        <v>-977.62483871917993</v>
      </c>
      <c r="AO458" s="5">
        <f t="shared" si="221"/>
        <v>40098.111099536327</v>
      </c>
      <c r="AP458" s="51">
        <f>LOOKUP($AO458,Data!$A$6:$A$1806,Data!$B$6:$B$1806)</f>
        <v>59.977001190185547</v>
      </c>
      <c r="AQ458" s="9">
        <f>LOOKUP($AO458,Data!$A$6:$A$1806,Data!$C$6:$C$1806)</f>
        <v>3742.2451171875</v>
      </c>
      <c r="AR458" s="9">
        <f>LOOKUP($AO458,Data!$A$6:$A$1806,Data!$D$6:$D$1806)</f>
        <v>350</v>
      </c>
      <c r="AS458" s="9">
        <f>IF($AS$1="+",LOOKUP($AO458,Data!$A$6:$A$1806,Data!$E$6:$E$1806)*-1,LOOKUP($AO458,Data!$A$6:$A$1806,Data!$E$6:$E$1806))</f>
        <v>-231.40988159179687</v>
      </c>
      <c r="AT458" s="9">
        <f>LOOKUP($AO458,Data!$A$6:$A$1806,Data!$F$6:$F$1806)</f>
        <v>16</v>
      </c>
      <c r="AU458" s="9">
        <f>LOOKUP($AO458,Data!$A$6:$A$1806,Data!$G$6:$G$1806)</f>
        <v>279.5</v>
      </c>
      <c r="AV458" s="9">
        <f>LOOKUP($AO458,Data!$A$6:$A$1806,Data!$H$6:$H$1806)</f>
        <v>10</v>
      </c>
      <c r="AW458" s="9">
        <f>LOOKUP($AO458,Data!$A$6:$A$1806,Data!$I$6:$I$1806)</f>
        <v>0</v>
      </c>
      <c r="AX458" s="9">
        <f>LOOKUP($AO458,Data!$A$6:$A$1806,Data!$J$6:$J$1806)</f>
        <v>-103</v>
      </c>
      <c r="AY458" s="9">
        <f>LOOKUP($AO458,Data!$A$6:$A$1806,Data!$K$6:$K$1806)</f>
        <v>7673</v>
      </c>
      <c r="AZ458" s="16">
        <f t="shared" si="226"/>
        <v>18.3990478515625</v>
      </c>
      <c r="BB458" s="5"/>
      <c r="BO458" s="77"/>
      <c r="BP458" s="5"/>
      <c r="BQ458" s="77"/>
      <c r="BR458" s="77"/>
      <c r="BS458" s="77"/>
      <c r="BT458" s="77"/>
      <c r="BU458" s="77"/>
      <c r="BV458" s="77"/>
      <c r="BW458" s="77"/>
      <c r="BX458" s="77"/>
      <c r="CA458" s="77"/>
    </row>
    <row r="459" spans="2:79">
      <c r="B459" s="5">
        <f t="shared" si="227"/>
        <v>40098.111122684473</v>
      </c>
      <c r="C459">
        <f>LOOKUP(B459,Data!$A$6:$A$1806,Data!B$6:B$1806)</f>
        <v>59.978000640869141</v>
      </c>
      <c r="D459" s="8">
        <f>LOOKUP(B459,Data!$A$6:$A$1806,Data!C$6:C$1806)</f>
        <v>3741.72314453125</v>
      </c>
      <c r="H459" s="16">
        <f t="shared" si="225"/>
        <v>17.5994873046875</v>
      </c>
      <c r="I459" s="8">
        <f t="shared" si="223"/>
        <v>19.719440149460006</v>
      </c>
      <c r="J459" s="8"/>
      <c r="K459" s="8"/>
      <c r="L459" s="8">
        <f t="shared" si="217"/>
        <v>0</v>
      </c>
      <c r="M459" s="8">
        <f t="shared" si="218"/>
        <v>3794.4611768813133</v>
      </c>
      <c r="N459" s="8">
        <f>AVERAGE(D$79:D459)</f>
        <v>3768.6449983852117</v>
      </c>
      <c r="O459" s="8">
        <f>AVERAGE(M$79:M459)</f>
        <v>3782.4064807918758</v>
      </c>
      <c r="P459" s="8">
        <f t="shared" si="222"/>
        <v>3779.3438814103097</v>
      </c>
      <c r="Q459" s="8">
        <f>AVERAGE(P$79:P459)</f>
        <v>3756.6441633005161</v>
      </c>
      <c r="R459">
        <f t="shared" si="220"/>
        <v>633</v>
      </c>
      <c r="S459" s="9"/>
      <c r="T459" s="8"/>
      <c r="U459" s="9"/>
      <c r="Y459">
        <v>0</v>
      </c>
      <c r="Z459">
        <f t="shared" si="224"/>
        <v>633</v>
      </c>
      <c r="AA459">
        <f t="shared" si="219"/>
        <v>-992.95187146575711</v>
      </c>
      <c r="AO459" s="5">
        <f t="shared" si="221"/>
        <v>40098.111122684473</v>
      </c>
      <c r="AP459" s="51">
        <f>LOOKUP($AO459,Data!$A$6:$A$1806,Data!$B$6:$B$1806)</f>
        <v>59.978000640869141</v>
      </c>
      <c r="AQ459" s="9">
        <f>LOOKUP($AO459,Data!$A$6:$A$1806,Data!$C$6:$C$1806)</f>
        <v>3741.72314453125</v>
      </c>
      <c r="AR459" s="9">
        <f>LOOKUP($AO459,Data!$A$6:$A$1806,Data!$D$6:$D$1806)</f>
        <v>350</v>
      </c>
      <c r="AS459" s="9">
        <f>IF($AS$1="+",LOOKUP($AO459,Data!$A$6:$A$1806,Data!$E$6:$E$1806)*-1,LOOKUP($AO459,Data!$A$6:$A$1806,Data!$E$6:$E$1806))</f>
        <v>-231.40988159179687</v>
      </c>
      <c r="AT459" s="9">
        <f>LOOKUP($AO459,Data!$A$6:$A$1806,Data!$F$6:$F$1806)</f>
        <v>16</v>
      </c>
      <c r="AU459" s="9">
        <f>LOOKUP($AO459,Data!$A$6:$A$1806,Data!$G$6:$G$1806)</f>
        <v>280</v>
      </c>
      <c r="AV459" s="9">
        <f>LOOKUP($AO459,Data!$A$6:$A$1806,Data!$H$6:$H$1806)</f>
        <v>10</v>
      </c>
      <c r="AW459" s="9">
        <f>LOOKUP($AO459,Data!$A$6:$A$1806,Data!$I$6:$I$1806)</f>
        <v>0</v>
      </c>
      <c r="AX459" s="9">
        <f>LOOKUP($AO459,Data!$A$6:$A$1806,Data!$J$6:$J$1806)</f>
        <v>-103</v>
      </c>
      <c r="AY459" s="9">
        <f>LOOKUP($AO459,Data!$A$6:$A$1806,Data!$K$6:$K$1806)</f>
        <v>7673</v>
      </c>
      <c r="AZ459" s="16">
        <f t="shared" si="226"/>
        <v>17.5994873046875</v>
      </c>
      <c r="BB459" s="5"/>
      <c r="BO459" s="77"/>
      <c r="BP459" s="5"/>
      <c r="BQ459" s="77"/>
      <c r="BR459" s="77"/>
      <c r="BS459" s="77"/>
      <c r="BT459" s="77"/>
      <c r="BU459" s="77"/>
      <c r="BV459" s="77"/>
      <c r="BW459" s="77"/>
      <c r="BX459" s="77"/>
      <c r="CA459" s="77"/>
    </row>
    <row r="460" spans="2:79">
      <c r="B460" s="5">
        <f t="shared" si="227"/>
        <v>40098.11114583262</v>
      </c>
      <c r="C460">
        <f>LOOKUP(B460,Data!$A$6:$A$1806,Data!B$6:B$1806)</f>
        <v>59.978000640869141</v>
      </c>
      <c r="D460" s="8">
        <f>LOOKUP(B460,Data!$A$6:$A$1806,Data!C$6:C$1806)</f>
        <v>3741.72314453125</v>
      </c>
      <c r="H460" s="16">
        <f t="shared" si="225"/>
        <v>17.5994873046875</v>
      </c>
      <c r="I460" s="8">
        <f t="shared" si="223"/>
        <v>18.977456653789631</v>
      </c>
      <c r="J460" s="8"/>
      <c r="K460" s="8"/>
      <c r="L460" s="8">
        <f t="shared" si="217"/>
        <v>0</v>
      </c>
      <c r="M460" s="8">
        <f t="shared" si="218"/>
        <v>3793.7191933856429</v>
      </c>
      <c r="N460" s="8">
        <f>AVERAGE(D$79:D460)</f>
        <v>3768.5745223280023</v>
      </c>
      <c r="O460" s="8">
        <f>AVERAGE(M$79:M460)</f>
        <v>3782.4360952227498</v>
      </c>
      <c r="P460" s="8">
        <f t="shared" si="222"/>
        <v>3779.3438814103097</v>
      </c>
      <c r="Q460" s="8">
        <f>AVERAGE(P$79:P460)</f>
        <v>3756.7037426131401</v>
      </c>
      <c r="R460">
        <f t="shared" si="220"/>
        <v>633</v>
      </c>
      <c r="S460" s="9"/>
      <c r="T460" s="8"/>
      <c r="U460" s="9"/>
      <c r="Y460">
        <v>0</v>
      </c>
      <c r="Z460">
        <f t="shared" si="224"/>
        <v>633</v>
      </c>
      <c r="AA460">
        <f t="shared" si="219"/>
        <v>-992.95187146575711</v>
      </c>
      <c r="AO460" s="5">
        <f t="shared" si="221"/>
        <v>40098.11114583262</v>
      </c>
      <c r="AP460" s="51">
        <f>LOOKUP($AO460,Data!$A$6:$A$1806,Data!$B$6:$B$1806)</f>
        <v>59.978000640869141</v>
      </c>
      <c r="AQ460" s="9">
        <f>LOOKUP($AO460,Data!$A$6:$A$1806,Data!$C$6:$C$1806)</f>
        <v>3741.72314453125</v>
      </c>
      <c r="AR460" s="9">
        <f>LOOKUP($AO460,Data!$A$6:$A$1806,Data!$D$6:$D$1806)</f>
        <v>350</v>
      </c>
      <c r="AS460" s="9">
        <f>IF($AS$1="+",LOOKUP($AO460,Data!$A$6:$A$1806,Data!$E$6:$E$1806)*-1,LOOKUP($AO460,Data!$A$6:$A$1806,Data!$E$6:$E$1806))</f>
        <v>-231.40988159179687</v>
      </c>
      <c r="AT460" s="9">
        <f>LOOKUP($AO460,Data!$A$6:$A$1806,Data!$F$6:$F$1806)</f>
        <v>16</v>
      </c>
      <c r="AU460" s="9">
        <f>LOOKUP($AO460,Data!$A$6:$A$1806,Data!$G$6:$G$1806)</f>
        <v>280</v>
      </c>
      <c r="AV460" s="9">
        <f>LOOKUP($AO460,Data!$A$6:$A$1806,Data!$H$6:$H$1806)</f>
        <v>10</v>
      </c>
      <c r="AW460" s="9">
        <f>LOOKUP($AO460,Data!$A$6:$A$1806,Data!$I$6:$I$1806)</f>
        <v>0</v>
      </c>
      <c r="AX460" s="9">
        <f>LOOKUP($AO460,Data!$A$6:$A$1806,Data!$J$6:$J$1806)</f>
        <v>-103</v>
      </c>
      <c r="AY460" s="9">
        <f>LOOKUP($AO460,Data!$A$6:$A$1806,Data!$K$6:$K$1806)</f>
        <v>7673</v>
      </c>
      <c r="AZ460" s="16">
        <f t="shared" si="226"/>
        <v>17.5994873046875</v>
      </c>
      <c r="BB460" s="5"/>
      <c r="BO460" s="77"/>
      <c r="BP460" s="5"/>
      <c r="BQ460" s="77"/>
      <c r="BR460" s="77"/>
      <c r="BS460" s="77"/>
      <c r="BT460" s="77"/>
      <c r="BU460" s="77"/>
      <c r="BV460" s="77"/>
      <c r="BW460" s="77"/>
      <c r="BX460" s="77"/>
      <c r="CA460" s="77"/>
    </row>
    <row r="461" spans="2:79">
      <c r="B461" s="5">
        <f t="shared" si="227"/>
        <v>40098.111168980766</v>
      </c>
      <c r="C461">
        <f>LOOKUP(B461,Data!$A$6:$A$1806,Data!B$6:B$1806)</f>
        <v>59.976001739501953</v>
      </c>
      <c r="D461" s="8">
        <f>LOOKUP(B461,Data!$A$6:$A$1806,Data!C$6:C$1806)</f>
        <v>3740.629150390625</v>
      </c>
      <c r="H461" s="16">
        <f t="shared" si="225"/>
        <v>19.1986083984375</v>
      </c>
      <c r="I461" s="8">
        <f t="shared" si="223"/>
        <v>19.054859764416385</v>
      </c>
      <c r="J461" s="8"/>
      <c r="K461" s="8"/>
      <c r="L461" s="8">
        <f t="shared" si="217"/>
        <v>0</v>
      </c>
      <c r="M461" s="8">
        <f t="shared" si="218"/>
        <v>3793.7965964962696</v>
      </c>
      <c r="N461" s="8">
        <f>AVERAGE(D$79:D461)</f>
        <v>3768.5015579104111</v>
      </c>
      <c r="O461" s="8">
        <f>AVERAGE(M$79:M461)</f>
        <v>3782.4657571059706</v>
      </c>
      <c r="P461" s="8">
        <f t="shared" si="222"/>
        <v>3779.3438814103097</v>
      </c>
      <c r="Q461" s="8">
        <f>AVERAGE(P$79:P461)</f>
        <v>3756.7630099921903</v>
      </c>
      <c r="R461">
        <f t="shared" si="220"/>
        <v>633</v>
      </c>
      <c r="S461" s="9"/>
      <c r="T461" s="8"/>
      <c r="U461" s="9"/>
      <c r="Y461">
        <v>0</v>
      </c>
      <c r="Z461">
        <f t="shared" si="224"/>
        <v>633</v>
      </c>
      <c r="AA461">
        <f t="shared" si="219"/>
        <v>-962.76378405036121</v>
      </c>
      <c r="AO461" s="5">
        <f t="shared" si="221"/>
        <v>40098.111168980766</v>
      </c>
      <c r="AP461" s="51">
        <f>LOOKUP($AO461,Data!$A$6:$A$1806,Data!$B$6:$B$1806)</f>
        <v>59.976001739501953</v>
      </c>
      <c r="AQ461" s="9">
        <f>LOOKUP($AO461,Data!$A$6:$A$1806,Data!$C$6:$C$1806)</f>
        <v>3740.629150390625</v>
      </c>
      <c r="AR461" s="9">
        <f>LOOKUP($AO461,Data!$A$6:$A$1806,Data!$D$6:$D$1806)</f>
        <v>350</v>
      </c>
      <c r="AS461" s="9">
        <f>IF($AS$1="+",LOOKUP($AO461,Data!$A$6:$A$1806,Data!$E$6:$E$1806)*-1,LOOKUP($AO461,Data!$A$6:$A$1806,Data!$E$6:$E$1806))</f>
        <v>-231.40988159179687</v>
      </c>
      <c r="AT461" s="9">
        <f>LOOKUP($AO461,Data!$A$6:$A$1806,Data!$F$6:$F$1806)</f>
        <v>16</v>
      </c>
      <c r="AU461" s="9">
        <f>LOOKUP($AO461,Data!$A$6:$A$1806,Data!$G$6:$G$1806)</f>
        <v>280.5</v>
      </c>
      <c r="AV461" s="9">
        <f>LOOKUP($AO461,Data!$A$6:$A$1806,Data!$H$6:$H$1806)</f>
        <v>10</v>
      </c>
      <c r="AW461" s="9">
        <f>LOOKUP($AO461,Data!$A$6:$A$1806,Data!$I$6:$I$1806)</f>
        <v>0</v>
      </c>
      <c r="AX461" s="9">
        <f>LOOKUP($AO461,Data!$A$6:$A$1806,Data!$J$6:$J$1806)</f>
        <v>-103</v>
      </c>
      <c r="AY461" s="9">
        <f>LOOKUP($AO461,Data!$A$6:$A$1806,Data!$K$6:$K$1806)</f>
        <v>7673</v>
      </c>
      <c r="AZ461" s="16">
        <f t="shared" si="226"/>
        <v>19.1986083984375</v>
      </c>
      <c r="BB461" s="5"/>
      <c r="BO461" s="77"/>
      <c r="BP461" s="5"/>
      <c r="BQ461" s="77"/>
      <c r="BR461" s="77"/>
      <c r="BS461" s="77"/>
      <c r="BT461" s="77"/>
      <c r="BU461" s="77"/>
      <c r="BV461" s="77"/>
      <c r="BW461" s="77"/>
      <c r="BX461" s="77"/>
      <c r="CA461" s="77"/>
    </row>
    <row r="462" spans="2:79">
      <c r="B462" s="5">
        <f t="shared" si="227"/>
        <v>40098.111192128912</v>
      </c>
      <c r="C462">
        <f>LOOKUP(B462,Data!$A$6:$A$1806,Data!B$6:B$1806)</f>
        <v>59.9739990234375</v>
      </c>
      <c r="D462" s="8">
        <f>LOOKUP(B462,Data!$A$6:$A$1806,Data!C$6:C$1806)</f>
        <v>3739.96435546875</v>
      </c>
      <c r="H462" s="16">
        <f t="shared" si="225"/>
        <v>20.80078125</v>
      </c>
      <c r="I462" s="8">
        <f t="shared" si="223"/>
        <v>19.665932284370651</v>
      </c>
      <c r="J462" s="8"/>
      <c r="K462" s="8"/>
      <c r="L462" s="8">
        <f t="shared" si="217"/>
        <v>0</v>
      </c>
      <c r="M462" s="8">
        <f t="shared" si="218"/>
        <v>3794.4076690162237</v>
      </c>
      <c r="N462" s="8">
        <f>AVERAGE(D$79:D462)</f>
        <v>3768.4272422790527</v>
      </c>
      <c r="O462" s="8">
        <f>AVERAGE(M$79:M462)</f>
        <v>3782.4968558349033</v>
      </c>
      <c r="P462" s="8">
        <f t="shared" si="222"/>
        <v>3779.3438814103097</v>
      </c>
      <c r="Q462" s="8">
        <f>AVERAGE(P$79:P462)</f>
        <v>3756.8219678810106</v>
      </c>
      <c r="R462">
        <f t="shared" si="220"/>
        <v>633</v>
      </c>
      <c r="S462" s="9"/>
      <c r="T462" s="8"/>
      <c r="U462" s="9"/>
      <c r="Y462">
        <v>0</v>
      </c>
      <c r="Z462">
        <f t="shared" si="224"/>
        <v>633</v>
      </c>
      <c r="AA462">
        <f t="shared" si="219"/>
        <v>-934.3045071929281</v>
      </c>
      <c r="AO462" s="5">
        <f t="shared" si="221"/>
        <v>40098.111192128912</v>
      </c>
      <c r="AP462" s="51">
        <f>LOOKUP($AO462,Data!$A$6:$A$1806,Data!$B$6:$B$1806)</f>
        <v>59.9739990234375</v>
      </c>
      <c r="AQ462" s="9">
        <f>LOOKUP($AO462,Data!$A$6:$A$1806,Data!$C$6:$C$1806)</f>
        <v>3739.96435546875</v>
      </c>
      <c r="AR462" s="9">
        <f>LOOKUP($AO462,Data!$A$6:$A$1806,Data!$D$6:$D$1806)</f>
        <v>350</v>
      </c>
      <c r="AS462" s="9">
        <f>IF($AS$1="+",LOOKUP($AO462,Data!$A$6:$A$1806,Data!$E$6:$E$1806)*-1,LOOKUP($AO462,Data!$A$6:$A$1806,Data!$E$6:$E$1806))</f>
        <v>-231.40988159179687</v>
      </c>
      <c r="AT462" s="9">
        <f>LOOKUP($AO462,Data!$A$6:$A$1806,Data!$F$6:$F$1806)</f>
        <v>16</v>
      </c>
      <c r="AU462" s="9">
        <f>LOOKUP($AO462,Data!$A$6:$A$1806,Data!$G$6:$G$1806)</f>
        <v>281</v>
      </c>
      <c r="AV462" s="9">
        <f>LOOKUP($AO462,Data!$A$6:$A$1806,Data!$H$6:$H$1806)</f>
        <v>10</v>
      </c>
      <c r="AW462" s="9">
        <f>LOOKUP($AO462,Data!$A$6:$A$1806,Data!$I$6:$I$1806)</f>
        <v>0</v>
      </c>
      <c r="AX462" s="9">
        <f>LOOKUP($AO462,Data!$A$6:$A$1806,Data!$J$6:$J$1806)</f>
        <v>-103</v>
      </c>
      <c r="AY462" s="9">
        <f>LOOKUP($AO462,Data!$A$6:$A$1806,Data!$K$6:$K$1806)</f>
        <v>7673</v>
      </c>
      <c r="AZ462" s="16">
        <f t="shared" si="226"/>
        <v>20.80078125</v>
      </c>
      <c r="BB462" s="5"/>
      <c r="BO462" s="77"/>
      <c r="BP462" s="5"/>
      <c r="BQ462" s="77"/>
      <c r="BR462" s="77"/>
      <c r="BS462" s="77"/>
      <c r="BT462" s="77"/>
      <c r="BU462" s="77"/>
      <c r="BV462" s="77"/>
      <c r="BW462" s="77"/>
      <c r="BX462" s="77"/>
      <c r="CA462" s="77"/>
    </row>
    <row r="463" spans="2:79">
      <c r="B463" s="5">
        <f t="shared" si="227"/>
        <v>40098.111215277058</v>
      </c>
      <c r="C463">
        <f>LOOKUP(B463,Data!$A$6:$A$1806,Data!B$6:B$1806)</f>
        <v>59.9739990234375</v>
      </c>
      <c r="D463" s="8">
        <f>LOOKUP(B463,Data!$A$6:$A$1806,Data!C$6:C$1806)</f>
        <v>3739.96435546875</v>
      </c>
      <c r="H463" s="16">
        <f t="shared" si="225"/>
        <v>20.80078125</v>
      </c>
      <c r="I463" s="8">
        <f t="shared" si="223"/>
        <v>20.063129422340921</v>
      </c>
      <c r="J463" s="8"/>
      <c r="K463" s="8"/>
      <c r="L463" s="8">
        <f t="shared" si="217"/>
        <v>0</v>
      </c>
      <c r="M463" s="8">
        <f t="shared" si="218"/>
        <v>3794.8048661541939</v>
      </c>
      <c r="N463" s="8">
        <f>AVERAGE(D$79:D463)</f>
        <v>3768.3533127029223</v>
      </c>
      <c r="O463" s="8">
        <f>AVERAGE(M$79:M463)</f>
        <v>3782.5288246928758</v>
      </c>
      <c r="P463" s="8">
        <f t="shared" si="222"/>
        <v>3779.3438814103097</v>
      </c>
      <c r="Q463" s="8">
        <f>AVERAGE(P$79:P463)</f>
        <v>3756.880618697493</v>
      </c>
      <c r="R463">
        <f t="shared" si="220"/>
        <v>633</v>
      </c>
      <c r="S463" s="9"/>
      <c r="T463" s="8"/>
      <c r="U463" s="9"/>
      <c r="Y463">
        <v>0</v>
      </c>
      <c r="Z463">
        <f t="shared" si="224"/>
        <v>633</v>
      </c>
      <c r="AA463">
        <f t="shared" si="219"/>
        <v>-934.3045071929281</v>
      </c>
      <c r="AO463" s="5">
        <f t="shared" si="221"/>
        <v>40098.111215277058</v>
      </c>
      <c r="AP463" s="51">
        <f>LOOKUP($AO463,Data!$A$6:$A$1806,Data!$B$6:$B$1806)</f>
        <v>59.9739990234375</v>
      </c>
      <c r="AQ463" s="9">
        <f>LOOKUP($AO463,Data!$A$6:$A$1806,Data!$C$6:$C$1806)</f>
        <v>3739.96435546875</v>
      </c>
      <c r="AR463" s="9">
        <f>LOOKUP($AO463,Data!$A$6:$A$1806,Data!$D$6:$D$1806)</f>
        <v>350</v>
      </c>
      <c r="AS463" s="9">
        <f>IF($AS$1="+",LOOKUP($AO463,Data!$A$6:$A$1806,Data!$E$6:$E$1806)*-1,LOOKUP($AO463,Data!$A$6:$A$1806,Data!$E$6:$E$1806))</f>
        <v>-231.40988159179687</v>
      </c>
      <c r="AT463" s="9">
        <f>LOOKUP($AO463,Data!$A$6:$A$1806,Data!$F$6:$F$1806)</f>
        <v>16</v>
      </c>
      <c r="AU463" s="9">
        <f>LOOKUP($AO463,Data!$A$6:$A$1806,Data!$G$6:$G$1806)</f>
        <v>281</v>
      </c>
      <c r="AV463" s="9">
        <f>LOOKUP($AO463,Data!$A$6:$A$1806,Data!$H$6:$H$1806)</f>
        <v>10</v>
      </c>
      <c r="AW463" s="9">
        <f>LOOKUP($AO463,Data!$A$6:$A$1806,Data!$I$6:$I$1806)</f>
        <v>0</v>
      </c>
      <c r="AX463" s="9">
        <f>LOOKUP($AO463,Data!$A$6:$A$1806,Data!$J$6:$J$1806)</f>
        <v>-103</v>
      </c>
      <c r="AY463" s="9">
        <f>LOOKUP($AO463,Data!$A$6:$A$1806,Data!$K$6:$K$1806)</f>
        <v>7673</v>
      </c>
      <c r="AZ463" s="16">
        <f t="shared" si="226"/>
        <v>20.80078125</v>
      </c>
      <c r="BB463" s="5"/>
      <c r="BO463" s="77"/>
      <c r="BP463" s="5"/>
      <c r="BQ463" s="77"/>
      <c r="BR463" s="77"/>
      <c r="BS463" s="77"/>
      <c r="BT463" s="77"/>
      <c r="BU463" s="77"/>
      <c r="BV463" s="77"/>
      <c r="BW463" s="77"/>
      <c r="BX463" s="77"/>
      <c r="CA463" s="77"/>
    </row>
    <row r="464" spans="2:79">
      <c r="B464" s="5">
        <f t="shared" si="227"/>
        <v>40098.111238425205</v>
      </c>
      <c r="C464">
        <f>LOOKUP(B464,Data!$A$6:$A$1806,Data!B$6:B$1806)</f>
        <v>59.977001190185547</v>
      </c>
      <c r="D464" s="8">
        <f>LOOKUP(B464,Data!$A$6:$A$1806,Data!C$6:C$1806)</f>
        <v>3742.83251953125</v>
      </c>
      <c r="H464" s="16">
        <f t="shared" si="225"/>
        <v>18.3990478515625</v>
      </c>
      <c r="I464" s="8">
        <f t="shared" si="223"/>
        <v>19.480700872568477</v>
      </c>
      <c r="J464" s="8"/>
      <c r="K464" s="8"/>
      <c r="L464" s="8">
        <f t="shared" ref="L464:L527" si="228">IF(B464&gt;G$3,0,(K$21*0.000023148/K$22))</f>
        <v>0</v>
      </c>
      <c r="M464" s="8">
        <f t="shared" ref="M464:M527" si="229">M463+L464+(I464-I463)</f>
        <v>3794.2224376044214</v>
      </c>
      <c r="N464" s="8">
        <f>AVERAGE(D$79:D464)</f>
        <v>3768.2871966584357</v>
      </c>
      <c r="O464" s="8">
        <f>AVERAGE(M$79:M464)</f>
        <v>3782.5591190268433</v>
      </c>
      <c r="P464" s="8">
        <f t="shared" si="222"/>
        <v>3779.3438814103097</v>
      </c>
      <c r="Q464" s="8">
        <f>AVERAGE(P$79:P464)</f>
        <v>3756.9389648344095</v>
      </c>
      <c r="R464">
        <f t="shared" si="220"/>
        <v>633</v>
      </c>
      <c r="S464" s="9"/>
      <c r="T464" s="8"/>
      <c r="U464" s="9"/>
      <c r="Y464">
        <v>0</v>
      </c>
      <c r="Z464">
        <f t="shared" si="224"/>
        <v>633</v>
      </c>
      <c r="AA464">
        <f t="shared" ref="AA464:AA527" si="230">Z464/((C464-G$4)*10)</f>
        <v>-977.62483871917993</v>
      </c>
      <c r="AO464" s="5">
        <f t="shared" si="221"/>
        <v>40098.111238425205</v>
      </c>
      <c r="AP464" s="51">
        <f>LOOKUP($AO464,Data!$A$6:$A$1806,Data!$B$6:$B$1806)</f>
        <v>59.977001190185547</v>
      </c>
      <c r="AQ464" s="9">
        <f>LOOKUP($AO464,Data!$A$6:$A$1806,Data!$C$6:$C$1806)</f>
        <v>3742.83251953125</v>
      </c>
      <c r="AR464" s="9">
        <f>LOOKUP($AO464,Data!$A$6:$A$1806,Data!$D$6:$D$1806)</f>
        <v>350</v>
      </c>
      <c r="AS464" s="9">
        <f>IF($AS$1="+",LOOKUP($AO464,Data!$A$6:$A$1806,Data!$E$6:$E$1806)*-1,LOOKUP($AO464,Data!$A$6:$A$1806,Data!$E$6:$E$1806))</f>
        <v>-218.62228393554687</v>
      </c>
      <c r="AT464" s="9">
        <f>LOOKUP($AO464,Data!$A$6:$A$1806,Data!$F$6:$F$1806)</f>
        <v>16</v>
      </c>
      <c r="AU464" s="9">
        <f>LOOKUP($AO464,Data!$A$6:$A$1806,Data!$G$6:$G$1806)</f>
        <v>281.5</v>
      </c>
      <c r="AV464" s="9">
        <f>LOOKUP($AO464,Data!$A$6:$A$1806,Data!$H$6:$H$1806)</f>
        <v>10</v>
      </c>
      <c r="AW464" s="9">
        <f>LOOKUP($AO464,Data!$A$6:$A$1806,Data!$I$6:$I$1806)</f>
        <v>0</v>
      </c>
      <c r="AX464" s="9">
        <f>LOOKUP($AO464,Data!$A$6:$A$1806,Data!$J$6:$J$1806)</f>
        <v>-103</v>
      </c>
      <c r="AY464" s="9">
        <f>LOOKUP($AO464,Data!$A$6:$A$1806,Data!$K$6:$K$1806)</f>
        <v>7673</v>
      </c>
      <c r="AZ464" s="16">
        <f t="shared" si="226"/>
        <v>18.3990478515625</v>
      </c>
      <c r="BB464" s="5"/>
      <c r="BO464" s="77"/>
      <c r="BP464" s="5"/>
      <c r="BQ464" s="77"/>
      <c r="BR464" s="77"/>
      <c r="BS464" s="77"/>
      <c r="BT464" s="77"/>
      <c r="BU464" s="77"/>
      <c r="BV464" s="77"/>
      <c r="BW464" s="77"/>
      <c r="BX464" s="77"/>
      <c r="CA464" s="77"/>
    </row>
    <row r="465" spans="2:79">
      <c r="B465" s="5">
        <f t="shared" si="227"/>
        <v>40098.111261573351</v>
      </c>
      <c r="C465">
        <f>LOOKUP(B465,Data!$A$6:$A$1806,Data!B$6:B$1806)</f>
        <v>59.978000640869141</v>
      </c>
      <c r="D465" s="8">
        <f>LOOKUP(B465,Data!$A$6:$A$1806,Data!C$6:C$1806)</f>
        <v>3741.267822265625</v>
      </c>
      <c r="H465" s="16">
        <f t="shared" si="225"/>
        <v>17.5994873046875</v>
      </c>
      <c r="I465" s="8">
        <f t="shared" si="223"/>
        <v>18.822276123810134</v>
      </c>
      <c r="J465" s="8"/>
      <c r="K465" s="8"/>
      <c r="L465" s="8">
        <f t="shared" si="228"/>
        <v>0</v>
      </c>
      <c r="M465" s="8">
        <f t="shared" si="229"/>
        <v>3793.5640128556629</v>
      </c>
      <c r="N465" s="8">
        <f>AVERAGE(D$79:D465)</f>
        <v>3768.2173791535447</v>
      </c>
      <c r="O465" s="8">
        <f>AVERAGE(M$79:M465)</f>
        <v>3782.5875554450058</v>
      </c>
      <c r="P465" s="8">
        <f t="shared" si="222"/>
        <v>3779.3438814103097</v>
      </c>
      <c r="Q465" s="8">
        <f>AVERAGE(P$79:P465)</f>
        <v>3756.9970086597359</v>
      </c>
      <c r="R465">
        <f t="shared" ref="R465:R528" si="231">R$41</f>
        <v>633</v>
      </c>
      <c r="S465" s="9"/>
      <c r="T465" s="8"/>
      <c r="U465" s="9"/>
      <c r="Y465">
        <v>0</v>
      </c>
      <c r="Z465">
        <f t="shared" si="224"/>
        <v>633</v>
      </c>
      <c r="AA465">
        <f t="shared" si="230"/>
        <v>-992.95187146575711</v>
      </c>
      <c r="AO465" s="5">
        <f t="shared" ref="AO465:AO528" si="232">AO464+TIME(0,0,$B$1)</f>
        <v>40098.111261573351</v>
      </c>
      <c r="AP465" s="51">
        <f>LOOKUP($AO465,Data!$A$6:$A$1806,Data!$B$6:$B$1806)</f>
        <v>59.978000640869141</v>
      </c>
      <c r="AQ465" s="9">
        <f>LOOKUP($AO465,Data!$A$6:$A$1806,Data!$C$6:$C$1806)</f>
        <v>3741.267822265625</v>
      </c>
      <c r="AR465" s="9">
        <f>LOOKUP($AO465,Data!$A$6:$A$1806,Data!$D$6:$D$1806)</f>
        <v>350</v>
      </c>
      <c r="AS465" s="9">
        <f>IF($AS$1="+",LOOKUP($AO465,Data!$A$6:$A$1806,Data!$E$6:$E$1806)*-1,LOOKUP($AO465,Data!$A$6:$A$1806,Data!$E$6:$E$1806))</f>
        <v>-218.62228393554687</v>
      </c>
      <c r="AT465" s="9">
        <f>LOOKUP($AO465,Data!$A$6:$A$1806,Data!$F$6:$F$1806)</f>
        <v>16</v>
      </c>
      <c r="AU465" s="9">
        <f>LOOKUP($AO465,Data!$A$6:$A$1806,Data!$G$6:$G$1806)</f>
        <v>282</v>
      </c>
      <c r="AV465" s="9">
        <f>LOOKUP($AO465,Data!$A$6:$A$1806,Data!$H$6:$H$1806)</f>
        <v>10</v>
      </c>
      <c r="AW465" s="9">
        <f>LOOKUP($AO465,Data!$A$6:$A$1806,Data!$I$6:$I$1806)</f>
        <v>0</v>
      </c>
      <c r="AX465" s="9">
        <f>LOOKUP($AO465,Data!$A$6:$A$1806,Data!$J$6:$J$1806)</f>
        <v>-103</v>
      </c>
      <c r="AY465" s="9">
        <f>LOOKUP($AO465,Data!$A$6:$A$1806,Data!$K$6:$K$1806)</f>
        <v>7673</v>
      </c>
      <c r="AZ465" s="16">
        <f t="shared" si="226"/>
        <v>17.5994873046875</v>
      </c>
      <c r="BB465" s="5"/>
      <c r="BO465" s="77"/>
      <c r="BP465" s="5"/>
      <c r="BQ465" s="77"/>
      <c r="BR465" s="77"/>
      <c r="BS465" s="77"/>
      <c r="BT465" s="77"/>
      <c r="BU465" s="77"/>
      <c r="BV465" s="77"/>
      <c r="BW465" s="77"/>
      <c r="BX465" s="77"/>
      <c r="CA465" s="77"/>
    </row>
    <row r="466" spans="2:79">
      <c r="B466" s="5">
        <f t="shared" si="227"/>
        <v>40098.111284721497</v>
      </c>
      <c r="C466">
        <f>LOOKUP(B466,Data!$A$6:$A$1806,Data!B$6:B$1806)</f>
        <v>59.978000640869141</v>
      </c>
      <c r="D466" s="8">
        <f>LOOKUP(B466,Data!$A$6:$A$1806,Data!C$6:C$1806)</f>
        <v>3741.267822265625</v>
      </c>
      <c r="H466" s="16">
        <f t="shared" si="225"/>
        <v>17.5994873046875</v>
      </c>
      <c r="I466" s="8">
        <f t="shared" si="223"/>
        <v>18.394300037117212</v>
      </c>
      <c r="J466" s="8"/>
      <c r="K466" s="8"/>
      <c r="L466" s="8">
        <f t="shared" si="228"/>
        <v>0</v>
      </c>
      <c r="M466" s="8">
        <f t="shared" si="229"/>
        <v>3793.1360367689699</v>
      </c>
      <c r="N466" s="8">
        <f>AVERAGE(D$79:D466)</f>
        <v>3768.1479215326999</v>
      </c>
      <c r="O466" s="8">
        <f>AVERAGE(M$79:M466)</f>
        <v>3782.6147422525419</v>
      </c>
      <c r="P466" s="8">
        <f t="shared" ref="P466:P529" si="233">P465+L466</f>
        <v>3779.3438814103097</v>
      </c>
      <c r="Q466" s="8">
        <f>AVERAGE(P$79:P466)</f>
        <v>3757.0547525169723</v>
      </c>
      <c r="R466">
        <f t="shared" si="231"/>
        <v>633</v>
      </c>
      <c r="S466" s="9"/>
      <c r="T466" s="8"/>
      <c r="U466" s="9"/>
      <c r="Y466">
        <v>0</v>
      </c>
      <c r="Z466">
        <f t="shared" si="224"/>
        <v>633</v>
      </c>
      <c r="AA466">
        <f t="shared" si="230"/>
        <v>-992.95187146575711</v>
      </c>
      <c r="AO466" s="5">
        <f t="shared" si="232"/>
        <v>40098.111284721497</v>
      </c>
      <c r="AP466" s="51">
        <f>LOOKUP($AO466,Data!$A$6:$A$1806,Data!$B$6:$B$1806)</f>
        <v>59.978000640869141</v>
      </c>
      <c r="AQ466" s="9">
        <f>LOOKUP($AO466,Data!$A$6:$A$1806,Data!$C$6:$C$1806)</f>
        <v>3741.267822265625</v>
      </c>
      <c r="AR466" s="9">
        <f>LOOKUP($AO466,Data!$A$6:$A$1806,Data!$D$6:$D$1806)</f>
        <v>350</v>
      </c>
      <c r="AS466" s="9">
        <f>IF($AS$1="+",LOOKUP($AO466,Data!$A$6:$A$1806,Data!$E$6:$E$1806)*-1,LOOKUP($AO466,Data!$A$6:$A$1806,Data!$E$6:$E$1806))</f>
        <v>-218.62228393554687</v>
      </c>
      <c r="AT466" s="9">
        <f>LOOKUP($AO466,Data!$A$6:$A$1806,Data!$F$6:$F$1806)</f>
        <v>16</v>
      </c>
      <c r="AU466" s="9">
        <f>LOOKUP($AO466,Data!$A$6:$A$1806,Data!$G$6:$G$1806)</f>
        <v>282</v>
      </c>
      <c r="AV466" s="9">
        <f>LOOKUP($AO466,Data!$A$6:$A$1806,Data!$H$6:$H$1806)</f>
        <v>10</v>
      </c>
      <c r="AW466" s="9">
        <f>LOOKUP($AO466,Data!$A$6:$A$1806,Data!$I$6:$I$1806)</f>
        <v>0</v>
      </c>
      <c r="AX466" s="9">
        <f>LOOKUP($AO466,Data!$A$6:$A$1806,Data!$J$6:$J$1806)</f>
        <v>-103</v>
      </c>
      <c r="AY466" s="9">
        <f>LOOKUP($AO466,Data!$A$6:$A$1806,Data!$K$6:$K$1806)</f>
        <v>7673</v>
      </c>
      <c r="AZ466" s="16">
        <f t="shared" si="226"/>
        <v>17.5994873046875</v>
      </c>
      <c r="BB466" s="5"/>
      <c r="BO466" s="77"/>
      <c r="BP466" s="5"/>
      <c r="BQ466" s="77"/>
      <c r="BR466" s="77"/>
      <c r="BS466" s="77"/>
      <c r="BT466" s="77"/>
      <c r="BU466" s="77"/>
      <c r="BV466" s="77"/>
      <c r="BW466" s="77"/>
      <c r="BX466" s="77"/>
      <c r="CA466" s="77"/>
    </row>
    <row r="467" spans="2:79">
      <c r="B467" s="5">
        <f t="shared" si="227"/>
        <v>40098.111307869643</v>
      </c>
      <c r="C467">
        <f>LOOKUP(B467,Data!$A$6:$A$1806,Data!B$6:B$1806)</f>
        <v>59.979000091552734</v>
      </c>
      <c r="D467" s="8">
        <f>LOOKUP(B467,Data!$A$6:$A$1806,Data!C$6:C$1806)</f>
        <v>3738.9658203125</v>
      </c>
      <c r="H467" s="16">
        <f t="shared" si="225"/>
        <v>16.7999267578125</v>
      </c>
      <c r="I467" s="8">
        <f t="shared" si="223"/>
        <v>17.836269389360563</v>
      </c>
      <c r="J467" s="8"/>
      <c r="K467" s="8"/>
      <c r="L467" s="8">
        <f t="shared" si="228"/>
        <v>0</v>
      </c>
      <c r="M467" s="8">
        <f t="shared" si="229"/>
        <v>3792.5780061212131</v>
      </c>
      <c r="N467" s="8">
        <f>AVERAGE(D$79:D467)</f>
        <v>3768.0729032776349</v>
      </c>
      <c r="O467" s="8">
        <f>AVERAGE(M$79:M467)</f>
        <v>3782.6403547560599</v>
      </c>
      <c r="P467" s="8">
        <f t="shared" si="233"/>
        <v>3779.3438814103097</v>
      </c>
      <c r="Q467" s="8">
        <f>AVERAGE(P$79:P467)</f>
        <v>3757.1121987254605</v>
      </c>
      <c r="R467">
        <f t="shared" si="231"/>
        <v>633</v>
      </c>
      <c r="S467" s="9"/>
      <c r="T467" s="8"/>
      <c r="U467" s="9"/>
      <c r="Y467">
        <v>0</v>
      </c>
      <c r="Z467">
        <f t="shared" si="224"/>
        <v>633</v>
      </c>
      <c r="AA467">
        <f t="shared" si="230"/>
        <v>-1008.7671479376273</v>
      </c>
      <c r="AO467" s="5">
        <f t="shared" si="232"/>
        <v>40098.111307869643</v>
      </c>
      <c r="AP467" s="51">
        <f>LOOKUP($AO467,Data!$A$6:$A$1806,Data!$B$6:$B$1806)</f>
        <v>59.979000091552734</v>
      </c>
      <c r="AQ467" s="9">
        <f>LOOKUP($AO467,Data!$A$6:$A$1806,Data!$C$6:$C$1806)</f>
        <v>3738.9658203125</v>
      </c>
      <c r="AR467" s="9">
        <f>LOOKUP($AO467,Data!$A$6:$A$1806,Data!$D$6:$D$1806)</f>
        <v>350</v>
      </c>
      <c r="AS467" s="9">
        <f>IF($AS$1="+",LOOKUP($AO467,Data!$A$6:$A$1806,Data!$E$6:$E$1806)*-1,LOOKUP($AO467,Data!$A$6:$A$1806,Data!$E$6:$E$1806))</f>
        <v>-218.62228393554687</v>
      </c>
      <c r="AT467" s="9">
        <f>LOOKUP($AO467,Data!$A$6:$A$1806,Data!$F$6:$F$1806)</f>
        <v>16</v>
      </c>
      <c r="AU467" s="9">
        <f>LOOKUP($AO467,Data!$A$6:$A$1806,Data!$G$6:$G$1806)</f>
        <v>282.5</v>
      </c>
      <c r="AV467" s="9">
        <f>LOOKUP($AO467,Data!$A$6:$A$1806,Data!$H$6:$H$1806)</f>
        <v>10</v>
      </c>
      <c r="AW467" s="9">
        <f>LOOKUP($AO467,Data!$A$6:$A$1806,Data!$I$6:$I$1806)</f>
        <v>0</v>
      </c>
      <c r="AX467" s="9">
        <f>LOOKUP($AO467,Data!$A$6:$A$1806,Data!$J$6:$J$1806)</f>
        <v>-103</v>
      </c>
      <c r="AY467" s="9">
        <f>LOOKUP($AO467,Data!$A$6:$A$1806,Data!$K$6:$K$1806)</f>
        <v>7673</v>
      </c>
      <c r="AZ467" s="16">
        <f t="shared" si="226"/>
        <v>16.7999267578125</v>
      </c>
      <c r="BB467" s="5"/>
      <c r="BO467" s="77"/>
      <c r="BP467" s="5"/>
      <c r="BQ467" s="77"/>
      <c r="BR467" s="77"/>
      <c r="BS467" s="77"/>
      <c r="BT467" s="77"/>
      <c r="BU467" s="77"/>
      <c r="BV467" s="77"/>
      <c r="BW467" s="77"/>
      <c r="BX467" s="77"/>
      <c r="CA467" s="77"/>
    </row>
    <row r="468" spans="2:79">
      <c r="B468" s="5">
        <f t="shared" si="227"/>
        <v>40098.11133101779</v>
      </c>
      <c r="C468">
        <f>LOOKUP(B468,Data!$A$6:$A$1806,Data!B$6:B$1806)</f>
        <v>59.977001190185547</v>
      </c>
      <c r="D468" s="8">
        <f>LOOKUP(B468,Data!$A$6:$A$1806,Data!C$6:C$1806)</f>
        <v>3738.7060546875</v>
      </c>
      <c r="H468" s="16">
        <f t="shared" si="225"/>
        <v>18.3990478515625</v>
      </c>
      <c r="I468" s="8">
        <f t="shared" si="223"/>
        <v>18.033241851131244</v>
      </c>
      <c r="J468" s="8"/>
      <c r="K468" s="8"/>
      <c r="L468" s="8">
        <f t="shared" si="228"/>
        <v>0</v>
      </c>
      <c r="M468" s="8">
        <f t="shared" si="229"/>
        <v>3792.7749785829837</v>
      </c>
      <c r="N468" s="8">
        <f>AVERAGE(D$79:D468)</f>
        <v>3767.9976036658654</v>
      </c>
      <c r="O468" s="8">
        <f>AVERAGE(M$79:M468)</f>
        <v>3782.6663409710009</v>
      </c>
      <c r="P468" s="8">
        <f t="shared" si="233"/>
        <v>3779.3438814103097</v>
      </c>
      <c r="Q468" s="8">
        <f>AVERAGE(P$79:P468)</f>
        <v>3757.1693495806912</v>
      </c>
      <c r="R468">
        <f t="shared" si="231"/>
        <v>633</v>
      </c>
      <c r="S468" s="9"/>
      <c r="T468" s="8"/>
      <c r="U468" s="9"/>
      <c r="Y468">
        <v>0</v>
      </c>
      <c r="Z468">
        <f t="shared" si="224"/>
        <v>633</v>
      </c>
      <c r="AA468">
        <f t="shared" si="230"/>
        <v>-977.62483871917993</v>
      </c>
      <c r="AO468" s="5">
        <f t="shared" si="232"/>
        <v>40098.11133101779</v>
      </c>
      <c r="AP468" s="51">
        <f>LOOKUP($AO468,Data!$A$6:$A$1806,Data!$B$6:$B$1806)</f>
        <v>59.977001190185547</v>
      </c>
      <c r="AQ468" s="9">
        <f>LOOKUP($AO468,Data!$A$6:$A$1806,Data!$C$6:$C$1806)</f>
        <v>3738.7060546875</v>
      </c>
      <c r="AR468" s="9">
        <f>LOOKUP($AO468,Data!$A$6:$A$1806,Data!$D$6:$D$1806)</f>
        <v>350</v>
      </c>
      <c r="AS468" s="9">
        <f>IF($AS$1="+",LOOKUP($AO468,Data!$A$6:$A$1806,Data!$E$6:$E$1806)*-1,LOOKUP($AO468,Data!$A$6:$A$1806,Data!$E$6:$E$1806))</f>
        <v>-218.62228393554687</v>
      </c>
      <c r="AT468" s="9">
        <f>LOOKUP($AO468,Data!$A$6:$A$1806,Data!$F$6:$F$1806)</f>
        <v>16</v>
      </c>
      <c r="AU468" s="9">
        <f>LOOKUP($AO468,Data!$A$6:$A$1806,Data!$G$6:$G$1806)</f>
        <v>283</v>
      </c>
      <c r="AV468" s="9">
        <f>LOOKUP($AO468,Data!$A$6:$A$1806,Data!$H$6:$H$1806)</f>
        <v>10</v>
      </c>
      <c r="AW468" s="9">
        <f>LOOKUP($AO468,Data!$A$6:$A$1806,Data!$I$6:$I$1806)</f>
        <v>0</v>
      </c>
      <c r="AX468" s="9">
        <f>LOOKUP($AO468,Data!$A$6:$A$1806,Data!$J$6:$J$1806)</f>
        <v>-103</v>
      </c>
      <c r="AY468" s="9">
        <f>LOOKUP($AO468,Data!$A$6:$A$1806,Data!$K$6:$K$1806)</f>
        <v>7673</v>
      </c>
      <c r="AZ468" s="16">
        <f t="shared" si="226"/>
        <v>18.3990478515625</v>
      </c>
      <c r="BB468" s="5"/>
      <c r="BO468" s="77"/>
      <c r="BP468" s="5"/>
      <c r="BQ468" s="77"/>
      <c r="BR468" s="77"/>
      <c r="BS468" s="77"/>
      <c r="BT468" s="77"/>
      <c r="BU468" s="77"/>
      <c r="BV468" s="77"/>
      <c r="BW468" s="77"/>
      <c r="BX468" s="77"/>
      <c r="CA468" s="77"/>
    </row>
    <row r="469" spans="2:79">
      <c r="B469" s="5">
        <f t="shared" si="227"/>
        <v>40098.111354165936</v>
      </c>
      <c r="C469">
        <f>LOOKUP(B469,Data!$A$6:$A$1806,Data!B$6:B$1806)</f>
        <v>59.977001190185547</v>
      </c>
      <c r="D469" s="8">
        <f>LOOKUP(B469,Data!$A$6:$A$1806,Data!C$6:C$1806)</f>
        <v>3738.7060546875</v>
      </c>
      <c r="H469" s="16">
        <f t="shared" si="225"/>
        <v>18.3990478515625</v>
      </c>
      <c r="I469" s="8">
        <f t="shared" si="223"/>
        <v>18.161273951282183</v>
      </c>
      <c r="J469" s="8"/>
      <c r="K469" s="8"/>
      <c r="L469" s="8">
        <f t="shared" si="228"/>
        <v>0</v>
      </c>
      <c r="M469" s="8">
        <f t="shared" si="229"/>
        <v>3792.9030106831347</v>
      </c>
      <c r="N469" s="8">
        <f>AVERAGE(D$79:D469)</f>
        <v>3767.9226892183506</v>
      </c>
      <c r="O469" s="8">
        <f>AVERAGE(M$79:M469)</f>
        <v>3782.6925217119524</v>
      </c>
      <c r="P469" s="8">
        <f t="shared" si="233"/>
        <v>3779.3438814103097</v>
      </c>
      <c r="Q469" s="8">
        <f>AVERAGE(P$79:P469)</f>
        <v>3757.2262073546135</v>
      </c>
      <c r="R469">
        <f t="shared" si="231"/>
        <v>633</v>
      </c>
      <c r="S469" s="9"/>
      <c r="T469" s="8"/>
      <c r="U469" s="9"/>
      <c r="Y469">
        <v>0</v>
      </c>
      <c r="Z469">
        <f t="shared" si="224"/>
        <v>633</v>
      </c>
      <c r="AA469">
        <f t="shared" si="230"/>
        <v>-977.62483871917993</v>
      </c>
      <c r="AO469" s="5">
        <f t="shared" si="232"/>
        <v>40098.111354165936</v>
      </c>
      <c r="AP469" s="51">
        <f>LOOKUP($AO469,Data!$A$6:$A$1806,Data!$B$6:$B$1806)</f>
        <v>59.977001190185547</v>
      </c>
      <c r="AQ469" s="9">
        <f>LOOKUP($AO469,Data!$A$6:$A$1806,Data!$C$6:$C$1806)</f>
        <v>3738.7060546875</v>
      </c>
      <c r="AR469" s="9">
        <f>LOOKUP($AO469,Data!$A$6:$A$1806,Data!$D$6:$D$1806)</f>
        <v>350</v>
      </c>
      <c r="AS469" s="9">
        <f>IF($AS$1="+",LOOKUP($AO469,Data!$A$6:$A$1806,Data!$E$6:$E$1806)*-1,LOOKUP($AO469,Data!$A$6:$A$1806,Data!$E$6:$E$1806))</f>
        <v>-218.62228393554687</v>
      </c>
      <c r="AT469" s="9">
        <f>LOOKUP($AO469,Data!$A$6:$A$1806,Data!$F$6:$F$1806)</f>
        <v>16</v>
      </c>
      <c r="AU469" s="9">
        <f>LOOKUP($AO469,Data!$A$6:$A$1806,Data!$G$6:$G$1806)</f>
        <v>283</v>
      </c>
      <c r="AV469" s="9">
        <f>LOOKUP($AO469,Data!$A$6:$A$1806,Data!$H$6:$H$1806)</f>
        <v>10</v>
      </c>
      <c r="AW469" s="9">
        <f>LOOKUP($AO469,Data!$A$6:$A$1806,Data!$I$6:$I$1806)</f>
        <v>0</v>
      </c>
      <c r="AX469" s="9">
        <f>LOOKUP($AO469,Data!$A$6:$A$1806,Data!$J$6:$J$1806)</f>
        <v>-103</v>
      </c>
      <c r="AY469" s="9">
        <f>LOOKUP($AO469,Data!$A$6:$A$1806,Data!$K$6:$K$1806)</f>
        <v>7673</v>
      </c>
      <c r="AZ469" s="16">
        <f t="shared" si="226"/>
        <v>18.3990478515625</v>
      </c>
      <c r="BB469" s="5"/>
      <c r="BO469" s="77"/>
      <c r="BP469" s="5"/>
      <c r="BQ469" s="77"/>
      <c r="BR469" s="77"/>
      <c r="BS469" s="77"/>
      <c r="BT469" s="77"/>
      <c r="BU469" s="77"/>
      <c r="BV469" s="77"/>
      <c r="BW469" s="77"/>
      <c r="BX469" s="77"/>
      <c r="CA469" s="77"/>
    </row>
    <row r="470" spans="2:79">
      <c r="B470" s="5">
        <f t="shared" si="227"/>
        <v>40098.111377314082</v>
      </c>
      <c r="C470">
        <f>LOOKUP(B470,Data!$A$6:$A$1806,Data!B$6:B$1806)</f>
        <v>59.9739990234375</v>
      </c>
      <c r="D470" s="8">
        <f>LOOKUP(B470,Data!$A$6:$A$1806,Data!C$6:C$1806)</f>
        <v>3739.859619140625</v>
      </c>
      <c r="H470" s="16">
        <f t="shared" si="225"/>
        <v>20.80078125</v>
      </c>
      <c r="I470" s="8">
        <f t="shared" si="223"/>
        <v>19.085101505833418</v>
      </c>
      <c r="J470" s="8"/>
      <c r="K470" s="8"/>
      <c r="L470" s="8">
        <f t="shared" si="228"/>
        <v>0</v>
      </c>
      <c r="M470" s="8">
        <f t="shared" si="229"/>
        <v>3793.8268382376859</v>
      </c>
      <c r="N470" s="8">
        <f>AVERAGE(D$79:D470)</f>
        <v>3767.8510997538665</v>
      </c>
      <c r="O470" s="8">
        <f>AVERAGE(M$79:M470)</f>
        <v>3782.7209255806406</v>
      </c>
      <c r="P470" s="8">
        <f t="shared" si="233"/>
        <v>3779.3438814103097</v>
      </c>
      <c r="Q470" s="8">
        <f>AVERAGE(P$79:P470)</f>
        <v>3757.2827742959325</v>
      </c>
      <c r="R470">
        <f t="shared" si="231"/>
        <v>633</v>
      </c>
      <c r="S470" s="9"/>
      <c r="T470" s="8"/>
      <c r="U470" s="9"/>
      <c r="Y470">
        <v>0</v>
      </c>
      <c r="Z470">
        <f t="shared" si="224"/>
        <v>633</v>
      </c>
      <c r="AA470">
        <f t="shared" si="230"/>
        <v>-934.3045071929281</v>
      </c>
      <c r="AO470" s="5">
        <f t="shared" si="232"/>
        <v>40098.111377314082</v>
      </c>
      <c r="AP470" s="51">
        <f>LOOKUP($AO470,Data!$A$6:$A$1806,Data!$B$6:$B$1806)</f>
        <v>59.9739990234375</v>
      </c>
      <c r="AQ470" s="9">
        <f>LOOKUP($AO470,Data!$A$6:$A$1806,Data!$C$6:$C$1806)</f>
        <v>3739.859619140625</v>
      </c>
      <c r="AR470" s="9">
        <f>LOOKUP($AO470,Data!$A$6:$A$1806,Data!$D$6:$D$1806)</f>
        <v>350</v>
      </c>
      <c r="AS470" s="9">
        <f>IF($AS$1="+",LOOKUP($AO470,Data!$A$6:$A$1806,Data!$E$6:$E$1806)*-1,LOOKUP($AO470,Data!$A$6:$A$1806,Data!$E$6:$E$1806))</f>
        <v>-218.62228393554687</v>
      </c>
      <c r="AT470" s="9">
        <f>LOOKUP($AO470,Data!$A$6:$A$1806,Data!$F$6:$F$1806)</f>
        <v>16</v>
      </c>
      <c r="AU470" s="9">
        <f>LOOKUP($AO470,Data!$A$6:$A$1806,Data!$G$6:$G$1806)</f>
        <v>283.5</v>
      </c>
      <c r="AV470" s="9">
        <f>LOOKUP($AO470,Data!$A$6:$A$1806,Data!$H$6:$H$1806)</f>
        <v>10</v>
      </c>
      <c r="AW470" s="9">
        <f>LOOKUP($AO470,Data!$A$6:$A$1806,Data!$I$6:$I$1806)</f>
        <v>0</v>
      </c>
      <c r="AX470" s="9">
        <f>LOOKUP($AO470,Data!$A$6:$A$1806,Data!$J$6:$J$1806)</f>
        <v>-103</v>
      </c>
      <c r="AY470" s="9">
        <f>LOOKUP($AO470,Data!$A$6:$A$1806,Data!$K$6:$K$1806)</f>
        <v>7673</v>
      </c>
      <c r="AZ470" s="16">
        <f t="shared" si="226"/>
        <v>20.80078125</v>
      </c>
      <c r="BB470" s="5"/>
      <c r="BO470" s="77"/>
      <c r="BP470" s="5"/>
      <c r="BQ470" s="77"/>
      <c r="BR470" s="77"/>
      <c r="BS470" s="77"/>
      <c r="BT470" s="77"/>
      <c r="BU470" s="77"/>
      <c r="BV470" s="77"/>
      <c r="BW470" s="77"/>
      <c r="BX470" s="77"/>
      <c r="CA470" s="77"/>
    </row>
    <row r="471" spans="2:79">
      <c r="B471" s="5">
        <f t="shared" si="227"/>
        <v>40098.111400462229</v>
      </c>
      <c r="C471">
        <f>LOOKUP(B471,Data!$A$6:$A$1806,Data!B$6:B$1806)</f>
        <v>59.971000671386719</v>
      </c>
      <c r="D471" s="8">
        <f>LOOKUP(B471,Data!$A$6:$A$1806,Data!C$6:C$1806)</f>
        <v>3738.1015625</v>
      </c>
      <c r="H471" s="16">
        <f t="shared" si="225"/>
        <v>23.199462890625</v>
      </c>
      <c r="I471" s="8">
        <f t="shared" si="223"/>
        <v>20.52512799051047</v>
      </c>
      <c r="J471" s="8"/>
      <c r="K471" s="8"/>
      <c r="L471" s="8">
        <f t="shared" si="228"/>
        <v>0</v>
      </c>
      <c r="M471" s="8">
        <f t="shared" si="229"/>
        <v>3795.2668647223632</v>
      </c>
      <c r="N471" s="8">
        <f>AVERAGE(D$79:D471)</f>
        <v>3767.7754011857905</v>
      </c>
      <c r="O471" s="8">
        <f>AVERAGE(M$79:M471)</f>
        <v>3782.7528490899072</v>
      </c>
      <c r="P471" s="8">
        <f t="shared" si="233"/>
        <v>3779.3438814103097</v>
      </c>
      <c r="Q471" s="8">
        <f>AVERAGE(P$79:P471)</f>
        <v>3757.3390526304079</v>
      </c>
      <c r="R471">
        <f t="shared" si="231"/>
        <v>633</v>
      </c>
      <c r="S471" s="9"/>
      <c r="T471" s="8"/>
      <c r="U471" s="9"/>
      <c r="Y471">
        <v>0</v>
      </c>
      <c r="Z471">
        <f t="shared" si="224"/>
        <v>633</v>
      </c>
      <c r="AA471">
        <f t="shared" si="230"/>
        <v>-894.70871593022946</v>
      </c>
      <c r="AO471" s="5">
        <f t="shared" si="232"/>
        <v>40098.111400462229</v>
      </c>
      <c r="AP471" s="51">
        <f>LOOKUP($AO471,Data!$A$6:$A$1806,Data!$B$6:$B$1806)</f>
        <v>59.971000671386719</v>
      </c>
      <c r="AQ471" s="9">
        <f>LOOKUP($AO471,Data!$A$6:$A$1806,Data!$C$6:$C$1806)</f>
        <v>3738.1015625</v>
      </c>
      <c r="AR471" s="9">
        <f>LOOKUP($AO471,Data!$A$6:$A$1806,Data!$D$6:$D$1806)</f>
        <v>350</v>
      </c>
      <c r="AS471" s="9">
        <f>IF($AS$1="+",LOOKUP($AO471,Data!$A$6:$A$1806,Data!$E$6:$E$1806)*-1,LOOKUP($AO471,Data!$A$6:$A$1806,Data!$E$6:$E$1806))</f>
        <v>-213.53585815429687</v>
      </c>
      <c r="AT471" s="9">
        <f>LOOKUP($AO471,Data!$A$6:$A$1806,Data!$F$6:$F$1806)</f>
        <v>16</v>
      </c>
      <c r="AU471" s="9">
        <f>LOOKUP($AO471,Data!$A$6:$A$1806,Data!$G$6:$G$1806)</f>
        <v>284</v>
      </c>
      <c r="AV471" s="9">
        <f>LOOKUP($AO471,Data!$A$6:$A$1806,Data!$H$6:$H$1806)</f>
        <v>10</v>
      </c>
      <c r="AW471" s="9">
        <f>LOOKUP($AO471,Data!$A$6:$A$1806,Data!$I$6:$I$1806)</f>
        <v>0</v>
      </c>
      <c r="AX471" s="9">
        <f>LOOKUP($AO471,Data!$A$6:$A$1806,Data!$J$6:$J$1806)</f>
        <v>-103</v>
      </c>
      <c r="AY471" s="9">
        <f>LOOKUP($AO471,Data!$A$6:$A$1806,Data!$K$6:$K$1806)</f>
        <v>7673</v>
      </c>
      <c r="AZ471" s="16">
        <f t="shared" si="226"/>
        <v>23.199462890625</v>
      </c>
      <c r="BB471" s="5"/>
      <c r="BO471" s="77"/>
      <c r="BP471" s="5"/>
      <c r="BQ471" s="77"/>
      <c r="BR471" s="77"/>
      <c r="BS471" s="77"/>
      <c r="BT471" s="77"/>
      <c r="BU471" s="77"/>
      <c r="BV471" s="77"/>
      <c r="BW471" s="77"/>
      <c r="BX471" s="77"/>
      <c r="CA471" s="77"/>
    </row>
    <row r="472" spans="2:79">
      <c r="B472" s="5">
        <f t="shared" si="227"/>
        <v>40098.111423610375</v>
      </c>
      <c r="C472">
        <f>LOOKUP(B472,Data!$A$6:$A$1806,Data!B$6:B$1806)</f>
        <v>59.971000671386719</v>
      </c>
      <c r="D472" s="8">
        <f>LOOKUP(B472,Data!$A$6:$A$1806,Data!C$6:C$1806)</f>
        <v>3738.1015625</v>
      </c>
      <c r="H472" s="16">
        <f t="shared" si="225"/>
        <v>23.199462890625</v>
      </c>
      <c r="I472" s="8">
        <f t="shared" si="223"/>
        <v>21.461145205550558</v>
      </c>
      <c r="J472" s="8"/>
      <c r="K472" s="8"/>
      <c r="L472" s="8">
        <f t="shared" si="228"/>
        <v>0</v>
      </c>
      <c r="M472" s="8">
        <f t="shared" si="229"/>
        <v>3796.2028819374032</v>
      </c>
      <c r="N472" s="8">
        <f>AVERAGE(D$79:D472)</f>
        <v>3767.7000868744053</v>
      </c>
      <c r="O472" s="8">
        <f>AVERAGE(M$79:M472)</f>
        <v>3782.7869862291141</v>
      </c>
      <c r="P472" s="8">
        <f t="shared" si="233"/>
        <v>3779.3438814103097</v>
      </c>
      <c r="Q472" s="8">
        <f>AVERAGE(P$79:P472)</f>
        <v>3757.3950445611454</v>
      </c>
      <c r="R472">
        <f t="shared" si="231"/>
        <v>633</v>
      </c>
      <c r="S472" s="9"/>
      <c r="T472" s="8"/>
      <c r="U472" s="9"/>
      <c r="Y472">
        <v>0</v>
      </c>
      <c r="Z472">
        <f t="shared" si="224"/>
        <v>633</v>
      </c>
      <c r="AA472">
        <f t="shared" si="230"/>
        <v>-894.70871593022946</v>
      </c>
      <c r="AO472" s="5">
        <f t="shared" si="232"/>
        <v>40098.111423610375</v>
      </c>
      <c r="AP472" s="51">
        <f>LOOKUP($AO472,Data!$A$6:$A$1806,Data!$B$6:$B$1806)</f>
        <v>59.971000671386719</v>
      </c>
      <c r="AQ472" s="9">
        <f>LOOKUP($AO472,Data!$A$6:$A$1806,Data!$C$6:$C$1806)</f>
        <v>3738.1015625</v>
      </c>
      <c r="AR472" s="9">
        <f>LOOKUP($AO472,Data!$A$6:$A$1806,Data!$D$6:$D$1806)</f>
        <v>350</v>
      </c>
      <c r="AS472" s="9">
        <f>IF($AS$1="+",LOOKUP($AO472,Data!$A$6:$A$1806,Data!$E$6:$E$1806)*-1,LOOKUP($AO472,Data!$A$6:$A$1806,Data!$E$6:$E$1806))</f>
        <v>-213.53585815429687</v>
      </c>
      <c r="AT472" s="9">
        <f>LOOKUP($AO472,Data!$A$6:$A$1806,Data!$F$6:$F$1806)</f>
        <v>16</v>
      </c>
      <c r="AU472" s="9">
        <f>LOOKUP($AO472,Data!$A$6:$A$1806,Data!$G$6:$G$1806)</f>
        <v>284</v>
      </c>
      <c r="AV472" s="9">
        <f>LOOKUP($AO472,Data!$A$6:$A$1806,Data!$H$6:$H$1806)</f>
        <v>10</v>
      </c>
      <c r="AW472" s="9">
        <f>LOOKUP($AO472,Data!$A$6:$A$1806,Data!$I$6:$I$1806)</f>
        <v>0</v>
      </c>
      <c r="AX472" s="9">
        <f>LOOKUP($AO472,Data!$A$6:$A$1806,Data!$J$6:$J$1806)</f>
        <v>-103</v>
      </c>
      <c r="AY472" s="9">
        <f>LOOKUP($AO472,Data!$A$6:$A$1806,Data!$K$6:$K$1806)</f>
        <v>7673</v>
      </c>
      <c r="AZ472" s="16">
        <f t="shared" si="226"/>
        <v>23.199462890625</v>
      </c>
      <c r="BB472" s="5"/>
      <c r="BO472" s="77"/>
      <c r="BP472" s="5"/>
      <c r="BQ472" s="77"/>
      <c r="BR472" s="77"/>
      <c r="BS472" s="77"/>
      <c r="BT472" s="77"/>
      <c r="BU472" s="77"/>
      <c r="BV472" s="77"/>
      <c r="BW472" s="77"/>
      <c r="BX472" s="77"/>
      <c r="CA472" s="77"/>
    </row>
    <row r="473" spans="2:79">
      <c r="B473" s="5">
        <f t="shared" si="227"/>
        <v>40098.111446758521</v>
      </c>
      <c r="C473">
        <f>LOOKUP(B473,Data!$A$6:$A$1806,Data!B$6:B$1806)</f>
        <v>59.971000671386719</v>
      </c>
      <c r="D473" s="8">
        <f>LOOKUP(B473,Data!$A$6:$A$1806,Data!C$6:C$1806)</f>
        <v>3743.5068359375</v>
      </c>
      <c r="H473" s="16">
        <f t="shared" si="225"/>
        <v>23.199462890625</v>
      </c>
      <c r="I473" s="8">
        <f t="shared" si="223"/>
        <v>22.069556395326615</v>
      </c>
      <c r="J473" s="8"/>
      <c r="K473" s="8"/>
      <c r="L473" s="8">
        <f t="shared" si="228"/>
        <v>0</v>
      </c>
      <c r="M473" s="8">
        <f t="shared" si="229"/>
        <v>3796.8112931271794</v>
      </c>
      <c r="N473" s="8">
        <f>AVERAGE(D$79:D473)</f>
        <v>3767.6388381378561</v>
      </c>
      <c r="O473" s="8">
        <f>AVERAGE(M$79:M473)</f>
        <v>3782.8224908035395</v>
      </c>
      <c r="P473" s="8">
        <f t="shared" si="233"/>
        <v>3779.3438814103097</v>
      </c>
      <c r="Q473" s="8">
        <f>AVERAGE(P$79:P473)</f>
        <v>3757.4507522688846</v>
      </c>
      <c r="R473">
        <f t="shared" si="231"/>
        <v>633</v>
      </c>
      <c r="S473" s="9"/>
      <c r="T473" s="8"/>
      <c r="U473" s="9"/>
      <c r="Y473">
        <v>0</v>
      </c>
      <c r="Z473">
        <f t="shared" si="224"/>
        <v>633</v>
      </c>
      <c r="AA473">
        <f t="shared" si="230"/>
        <v>-894.70871593022946</v>
      </c>
      <c r="AO473" s="5">
        <f t="shared" si="232"/>
        <v>40098.111446758521</v>
      </c>
      <c r="AP473" s="51">
        <f>LOOKUP($AO473,Data!$A$6:$A$1806,Data!$B$6:$B$1806)</f>
        <v>59.971000671386719</v>
      </c>
      <c r="AQ473" s="9">
        <f>LOOKUP($AO473,Data!$A$6:$A$1806,Data!$C$6:$C$1806)</f>
        <v>3743.5068359375</v>
      </c>
      <c r="AR473" s="9">
        <f>LOOKUP($AO473,Data!$A$6:$A$1806,Data!$D$6:$D$1806)</f>
        <v>350</v>
      </c>
      <c r="AS473" s="9">
        <f>IF($AS$1="+",LOOKUP($AO473,Data!$A$6:$A$1806,Data!$E$6:$E$1806)*-1,LOOKUP($AO473,Data!$A$6:$A$1806,Data!$E$6:$E$1806))</f>
        <v>-213.53585815429687</v>
      </c>
      <c r="AT473" s="9">
        <f>LOOKUP($AO473,Data!$A$6:$A$1806,Data!$F$6:$F$1806)</f>
        <v>16</v>
      </c>
      <c r="AU473" s="9">
        <f>LOOKUP($AO473,Data!$A$6:$A$1806,Data!$G$6:$G$1806)</f>
        <v>284.5</v>
      </c>
      <c r="AV473" s="9">
        <f>LOOKUP($AO473,Data!$A$6:$A$1806,Data!$H$6:$H$1806)</f>
        <v>10</v>
      </c>
      <c r="AW473" s="9">
        <f>LOOKUP($AO473,Data!$A$6:$A$1806,Data!$I$6:$I$1806)</f>
        <v>0</v>
      </c>
      <c r="AX473" s="9">
        <f>LOOKUP($AO473,Data!$A$6:$A$1806,Data!$J$6:$J$1806)</f>
        <v>-103</v>
      </c>
      <c r="AY473" s="9">
        <f>LOOKUP($AO473,Data!$A$6:$A$1806,Data!$K$6:$K$1806)</f>
        <v>7673</v>
      </c>
      <c r="AZ473" s="16">
        <f t="shared" si="226"/>
        <v>23.199462890625</v>
      </c>
      <c r="BB473" s="5"/>
      <c r="BO473" s="77"/>
      <c r="BP473" s="5"/>
      <c r="BQ473" s="77"/>
      <c r="BR473" s="77"/>
      <c r="BS473" s="77"/>
      <c r="BT473" s="77"/>
      <c r="BU473" s="77"/>
      <c r="BV473" s="77"/>
      <c r="BW473" s="77"/>
      <c r="BX473" s="77"/>
      <c r="CA473" s="77"/>
    </row>
    <row r="474" spans="2:79">
      <c r="B474" s="5">
        <f t="shared" si="227"/>
        <v>40098.111469906667</v>
      </c>
      <c r="C474">
        <f>LOOKUP(B474,Data!$A$6:$A$1806,Data!B$6:B$1806)</f>
        <v>59.967998504638672</v>
      </c>
      <c r="D474" s="8">
        <f>LOOKUP(B474,Data!$A$6:$A$1806,Data!C$6:C$1806)</f>
        <v>3743.418701171875</v>
      </c>
      <c r="H474" s="16">
        <f t="shared" si="225"/>
        <v>25.6011962890625</v>
      </c>
      <c r="I474" s="8">
        <f t="shared" si="223"/>
        <v>23.305630358134174</v>
      </c>
      <c r="J474" s="8"/>
      <c r="K474" s="8"/>
      <c r="L474" s="8">
        <f t="shared" si="228"/>
        <v>0</v>
      </c>
      <c r="M474" s="8">
        <f t="shared" si="229"/>
        <v>3798.0473670899869</v>
      </c>
      <c r="N474" s="8">
        <f>AVERAGE(D$79:D474)</f>
        <v>3767.5776761758207</v>
      </c>
      <c r="O474" s="8">
        <f>AVERAGE(M$79:M474)</f>
        <v>3782.8609374608282</v>
      </c>
      <c r="P474" s="8">
        <f t="shared" si="233"/>
        <v>3779.3438814103097</v>
      </c>
      <c r="Q474" s="8">
        <f>AVERAGE(P$79:P474)</f>
        <v>3757.5061779122807</v>
      </c>
      <c r="R474">
        <f t="shared" si="231"/>
        <v>633</v>
      </c>
      <c r="S474" s="9"/>
      <c r="T474" s="8"/>
      <c r="U474" s="9"/>
      <c r="Y474">
        <v>0</v>
      </c>
      <c r="Z474">
        <f t="shared" si="224"/>
        <v>633</v>
      </c>
      <c r="AA474">
        <f t="shared" si="230"/>
        <v>-858.28821475676932</v>
      </c>
      <c r="AO474" s="5">
        <f t="shared" si="232"/>
        <v>40098.111469906667</v>
      </c>
      <c r="AP474" s="51">
        <f>LOOKUP($AO474,Data!$A$6:$A$1806,Data!$B$6:$B$1806)</f>
        <v>59.967998504638672</v>
      </c>
      <c r="AQ474" s="9">
        <f>LOOKUP($AO474,Data!$A$6:$A$1806,Data!$C$6:$C$1806)</f>
        <v>3743.418701171875</v>
      </c>
      <c r="AR474" s="9">
        <f>LOOKUP($AO474,Data!$A$6:$A$1806,Data!$D$6:$D$1806)</f>
        <v>350</v>
      </c>
      <c r="AS474" s="9">
        <f>IF($AS$1="+",LOOKUP($AO474,Data!$A$6:$A$1806,Data!$E$6:$E$1806)*-1,LOOKUP($AO474,Data!$A$6:$A$1806,Data!$E$6:$E$1806))</f>
        <v>-213.53585815429687</v>
      </c>
      <c r="AT474" s="9">
        <f>LOOKUP($AO474,Data!$A$6:$A$1806,Data!$F$6:$F$1806)</f>
        <v>16</v>
      </c>
      <c r="AU474" s="9">
        <f>LOOKUP($AO474,Data!$A$6:$A$1806,Data!$G$6:$G$1806)</f>
        <v>285</v>
      </c>
      <c r="AV474" s="9">
        <f>LOOKUP($AO474,Data!$A$6:$A$1806,Data!$H$6:$H$1806)</f>
        <v>10</v>
      </c>
      <c r="AW474" s="9">
        <f>LOOKUP($AO474,Data!$A$6:$A$1806,Data!$I$6:$I$1806)</f>
        <v>0</v>
      </c>
      <c r="AX474" s="9">
        <f>LOOKUP($AO474,Data!$A$6:$A$1806,Data!$J$6:$J$1806)</f>
        <v>-103</v>
      </c>
      <c r="AY474" s="9">
        <f>LOOKUP($AO474,Data!$A$6:$A$1806,Data!$K$6:$K$1806)</f>
        <v>7673</v>
      </c>
      <c r="AZ474" s="16">
        <f t="shared" si="226"/>
        <v>25.6011962890625</v>
      </c>
      <c r="BB474" s="5"/>
      <c r="BO474" s="77"/>
      <c r="BP474" s="5"/>
      <c r="BQ474" s="77"/>
      <c r="BR474" s="77"/>
      <c r="BS474" s="77"/>
      <c r="BT474" s="77"/>
      <c r="BU474" s="77"/>
      <c r="BV474" s="77"/>
      <c r="BW474" s="77"/>
      <c r="BX474" s="77"/>
      <c r="CA474" s="77"/>
    </row>
    <row r="475" spans="2:79">
      <c r="B475" s="5">
        <f t="shared" si="227"/>
        <v>40098.111493054814</v>
      </c>
      <c r="C475">
        <f>LOOKUP(B475,Data!$A$6:$A$1806,Data!B$6:B$1806)</f>
        <v>59.967998504638672</v>
      </c>
      <c r="D475" s="8">
        <f>LOOKUP(B475,Data!$A$6:$A$1806,Data!C$6:C$1806)</f>
        <v>3743.418701171875</v>
      </c>
      <c r="H475" s="16">
        <f t="shared" si="225"/>
        <v>25.6011962890625</v>
      </c>
      <c r="I475" s="8">
        <f t="shared" si="223"/>
        <v>24.109078433959088</v>
      </c>
      <c r="J475" s="8"/>
      <c r="K475" s="8"/>
      <c r="L475" s="8">
        <f t="shared" si="228"/>
        <v>0</v>
      </c>
      <c r="M475" s="8">
        <f t="shared" si="229"/>
        <v>3798.8508151658116</v>
      </c>
      <c r="N475" s="8">
        <f>AVERAGE(D$79:D475)</f>
        <v>3767.5168223345008</v>
      </c>
      <c r="O475" s="8">
        <f>AVERAGE(M$79:M475)</f>
        <v>3782.9012142308661</v>
      </c>
      <c r="P475" s="8">
        <f t="shared" si="233"/>
        <v>3779.3438814103097</v>
      </c>
      <c r="Q475" s="8">
        <f>AVERAGE(P$79:P475)</f>
        <v>3757.5613236281847</v>
      </c>
      <c r="R475">
        <f t="shared" si="231"/>
        <v>633</v>
      </c>
      <c r="S475" s="9"/>
      <c r="T475" s="8"/>
      <c r="U475" s="9"/>
      <c r="Y475">
        <v>0</v>
      </c>
      <c r="Z475">
        <f t="shared" si="224"/>
        <v>633</v>
      </c>
      <c r="AA475">
        <f t="shared" si="230"/>
        <v>-858.28821475676932</v>
      </c>
      <c r="AO475" s="5">
        <f t="shared" si="232"/>
        <v>40098.111493054814</v>
      </c>
      <c r="AP475" s="51">
        <f>LOOKUP($AO475,Data!$A$6:$A$1806,Data!$B$6:$B$1806)</f>
        <v>59.967998504638672</v>
      </c>
      <c r="AQ475" s="9">
        <f>LOOKUP($AO475,Data!$A$6:$A$1806,Data!$C$6:$C$1806)</f>
        <v>3743.418701171875</v>
      </c>
      <c r="AR475" s="9">
        <f>LOOKUP($AO475,Data!$A$6:$A$1806,Data!$D$6:$D$1806)</f>
        <v>350</v>
      </c>
      <c r="AS475" s="9">
        <f>IF($AS$1="+",LOOKUP($AO475,Data!$A$6:$A$1806,Data!$E$6:$E$1806)*-1,LOOKUP($AO475,Data!$A$6:$A$1806,Data!$E$6:$E$1806))</f>
        <v>-213.53585815429687</v>
      </c>
      <c r="AT475" s="9">
        <f>LOOKUP($AO475,Data!$A$6:$A$1806,Data!$F$6:$F$1806)</f>
        <v>16</v>
      </c>
      <c r="AU475" s="9">
        <f>LOOKUP($AO475,Data!$A$6:$A$1806,Data!$G$6:$G$1806)</f>
        <v>285</v>
      </c>
      <c r="AV475" s="9">
        <f>LOOKUP($AO475,Data!$A$6:$A$1806,Data!$H$6:$H$1806)</f>
        <v>10</v>
      </c>
      <c r="AW475" s="9">
        <f>LOOKUP($AO475,Data!$A$6:$A$1806,Data!$I$6:$I$1806)</f>
        <v>0</v>
      </c>
      <c r="AX475" s="9">
        <f>LOOKUP($AO475,Data!$A$6:$A$1806,Data!$J$6:$J$1806)</f>
        <v>-103</v>
      </c>
      <c r="AY475" s="9">
        <f>LOOKUP($AO475,Data!$A$6:$A$1806,Data!$K$6:$K$1806)</f>
        <v>7673</v>
      </c>
      <c r="AZ475" s="16">
        <f t="shared" si="226"/>
        <v>25.6011962890625</v>
      </c>
      <c r="BB475" s="5"/>
      <c r="BO475" s="77"/>
      <c r="BP475" s="5"/>
      <c r="BQ475" s="77"/>
      <c r="BR475" s="77"/>
      <c r="BS475" s="77"/>
      <c r="BT475" s="77"/>
      <c r="BU475" s="77"/>
      <c r="BV475" s="77"/>
      <c r="BW475" s="77"/>
      <c r="BX475" s="77"/>
      <c r="CA475" s="77"/>
    </row>
    <row r="476" spans="2:79">
      <c r="B476" s="5">
        <f t="shared" si="227"/>
        <v>40098.11151620296</v>
      </c>
      <c r="C476">
        <f>LOOKUP(B476,Data!$A$6:$A$1806,Data!B$6:B$1806)</f>
        <v>59.965999603271484</v>
      </c>
      <c r="D476" s="8">
        <f>LOOKUP(B476,Data!$A$6:$A$1806,Data!C$6:C$1806)</f>
        <v>3745.744140625</v>
      </c>
      <c r="H476" s="16">
        <f t="shared" si="225"/>
        <v>27.2003173828125</v>
      </c>
      <c r="I476" s="8">
        <f t="shared" si="223"/>
        <v>25.19101206605778</v>
      </c>
      <c r="J476" s="8"/>
      <c r="K476" s="8"/>
      <c r="L476" s="8">
        <f t="shared" si="228"/>
        <v>0</v>
      </c>
      <c r="M476" s="8">
        <f t="shared" si="229"/>
        <v>3799.9327487979103</v>
      </c>
      <c r="N476" s="8">
        <f>AVERAGE(D$79:D476)</f>
        <v>3767.4621171040749</v>
      </c>
      <c r="O476" s="8">
        <f>AVERAGE(M$79:M476)</f>
        <v>3782.9440070312853</v>
      </c>
      <c r="P476" s="8">
        <f t="shared" si="233"/>
        <v>3779.3438814103097</v>
      </c>
      <c r="Q476" s="8">
        <f>AVERAGE(P$79:P476)</f>
        <v>3757.616191531918</v>
      </c>
      <c r="R476">
        <f t="shared" si="231"/>
        <v>633</v>
      </c>
      <c r="S476" s="9"/>
      <c r="T476" s="8"/>
      <c r="U476" s="9"/>
      <c r="Y476">
        <v>0</v>
      </c>
      <c r="Z476">
        <f t="shared" si="224"/>
        <v>633</v>
      </c>
      <c r="AA476">
        <f t="shared" si="230"/>
        <v>-835.63969281128038</v>
      </c>
      <c r="AO476" s="5">
        <f t="shared" si="232"/>
        <v>40098.11151620296</v>
      </c>
      <c r="AP476" s="51">
        <f>LOOKUP($AO476,Data!$A$6:$A$1806,Data!$B$6:$B$1806)</f>
        <v>59.965999603271484</v>
      </c>
      <c r="AQ476" s="9">
        <f>LOOKUP($AO476,Data!$A$6:$A$1806,Data!$C$6:$C$1806)</f>
        <v>3745.744140625</v>
      </c>
      <c r="AR476" s="9">
        <f>LOOKUP($AO476,Data!$A$6:$A$1806,Data!$D$6:$D$1806)</f>
        <v>350</v>
      </c>
      <c r="AS476" s="9">
        <f>IF($AS$1="+",LOOKUP($AO476,Data!$A$6:$A$1806,Data!$E$6:$E$1806)*-1,LOOKUP($AO476,Data!$A$6:$A$1806,Data!$E$6:$E$1806))</f>
        <v>-213.53585815429687</v>
      </c>
      <c r="AT476" s="9">
        <f>LOOKUP($AO476,Data!$A$6:$A$1806,Data!$F$6:$F$1806)</f>
        <v>16</v>
      </c>
      <c r="AU476" s="9">
        <f>LOOKUP($AO476,Data!$A$6:$A$1806,Data!$G$6:$G$1806)</f>
        <v>285.5</v>
      </c>
      <c r="AV476" s="9">
        <f>LOOKUP($AO476,Data!$A$6:$A$1806,Data!$H$6:$H$1806)</f>
        <v>10</v>
      </c>
      <c r="AW476" s="9">
        <f>LOOKUP($AO476,Data!$A$6:$A$1806,Data!$I$6:$I$1806)</f>
        <v>0</v>
      </c>
      <c r="AX476" s="9">
        <f>LOOKUP($AO476,Data!$A$6:$A$1806,Data!$J$6:$J$1806)</f>
        <v>-103</v>
      </c>
      <c r="AY476" s="9">
        <f>LOOKUP($AO476,Data!$A$6:$A$1806,Data!$K$6:$K$1806)</f>
        <v>7674</v>
      </c>
      <c r="AZ476" s="16">
        <f t="shared" si="226"/>
        <v>27.2003173828125</v>
      </c>
      <c r="BB476" s="5"/>
      <c r="BO476" s="77"/>
      <c r="BP476" s="5"/>
      <c r="BQ476" s="77"/>
      <c r="BR476" s="77"/>
      <c r="BS476" s="77"/>
      <c r="BT476" s="77"/>
      <c r="BU476" s="77"/>
      <c r="BV476" s="77"/>
      <c r="BW476" s="77"/>
      <c r="BX476" s="77"/>
      <c r="CA476" s="77"/>
    </row>
    <row r="477" spans="2:79">
      <c r="B477" s="5">
        <f t="shared" si="227"/>
        <v>40098.111539351106</v>
      </c>
      <c r="C477">
        <f>LOOKUP(B477,Data!$A$6:$A$1806,Data!B$6:B$1806)</f>
        <v>59.971000671386719</v>
      </c>
      <c r="D477" s="8">
        <f>LOOKUP(B477,Data!$A$6:$A$1806,Data!C$6:C$1806)</f>
        <v>3747.339599609375</v>
      </c>
      <c r="H477" s="16">
        <f t="shared" si="225"/>
        <v>23.199462890625</v>
      </c>
      <c r="I477" s="8">
        <f t="shared" si="223"/>
        <v>24.493969854656306</v>
      </c>
      <c r="J477" s="8"/>
      <c r="K477" s="8"/>
      <c r="L477" s="8">
        <f t="shared" si="228"/>
        <v>0</v>
      </c>
      <c r="M477" s="8">
        <f t="shared" si="229"/>
        <v>3799.235706586509</v>
      </c>
      <c r="N477" s="8">
        <f>AVERAGE(D$79:D477)</f>
        <v>3767.4116847294017</v>
      </c>
      <c r="O477" s="8">
        <f>AVERAGE(M$79:M477)</f>
        <v>3782.9848383584917</v>
      </c>
      <c r="P477" s="8">
        <f t="shared" si="233"/>
        <v>3779.3438814103097</v>
      </c>
      <c r="Q477" s="8">
        <f>AVERAGE(P$79:P477)</f>
        <v>3757.6707837175422</v>
      </c>
      <c r="R477">
        <f t="shared" si="231"/>
        <v>633</v>
      </c>
      <c r="S477" s="9"/>
      <c r="T477" s="8"/>
      <c r="U477" s="9"/>
      <c r="Y477">
        <v>0</v>
      </c>
      <c r="Z477">
        <f t="shared" si="224"/>
        <v>633</v>
      </c>
      <c r="AA477">
        <f t="shared" si="230"/>
        <v>-894.70871593022946</v>
      </c>
      <c r="AO477" s="5">
        <f t="shared" si="232"/>
        <v>40098.111539351106</v>
      </c>
      <c r="AP477" s="51">
        <f>LOOKUP($AO477,Data!$A$6:$A$1806,Data!$B$6:$B$1806)</f>
        <v>59.971000671386719</v>
      </c>
      <c r="AQ477" s="9">
        <f>LOOKUP($AO477,Data!$A$6:$A$1806,Data!$C$6:$C$1806)</f>
        <v>3747.339599609375</v>
      </c>
      <c r="AR477" s="9">
        <f>LOOKUP($AO477,Data!$A$6:$A$1806,Data!$D$6:$D$1806)</f>
        <v>350</v>
      </c>
      <c r="AS477" s="9">
        <f>IF($AS$1="+",LOOKUP($AO477,Data!$A$6:$A$1806,Data!$E$6:$E$1806)*-1,LOOKUP($AO477,Data!$A$6:$A$1806,Data!$E$6:$E$1806))</f>
        <v>-213.53585815429687</v>
      </c>
      <c r="AT477" s="9">
        <f>LOOKUP($AO477,Data!$A$6:$A$1806,Data!$F$6:$F$1806)</f>
        <v>16</v>
      </c>
      <c r="AU477" s="9">
        <f>LOOKUP($AO477,Data!$A$6:$A$1806,Data!$G$6:$G$1806)</f>
        <v>286</v>
      </c>
      <c r="AV477" s="9">
        <f>LOOKUP($AO477,Data!$A$6:$A$1806,Data!$H$6:$H$1806)</f>
        <v>10</v>
      </c>
      <c r="AW477" s="9">
        <f>LOOKUP($AO477,Data!$A$6:$A$1806,Data!$I$6:$I$1806)</f>
        <v>0</v>
      </c>
      <c r="AX477" s="9">
        <f>LOOKUP($AO477,Data!$A$6:$A$1806,Data!$J$6:$J$1806)</f>
        <v>-103</v>
      </c>
      <c r="AY477" s="9">
        <f>LOOKUP($AO477,Data!$A$6:$A$1806,Data!$K$6:$K$1806)</f>
        <v>7675</v>
      </c>
      <c r="AZ477" s="16">
        <f t="shared" si="226"/>
        <v>23.199462890625</v>
      </c>
      <c r="BB477" s="5"/>
      <c r="BO477" s="77"/>
      <c r="BP477" s="5"/>
      <c r="BQ477" s="77"/>
      <c r="BR477" s="77"/>
      <c r="BS477" s="77"/>
      <c r="BT477" s="77"/>
      <c r="BU477" s="77"/>
      <c r="BV477" s="77"/>
      <c r="BW477" s="77"/>
      <c r="BX477" s="77"/>
      <c r="CA477" s="77"/>
    </row>
    <row r="478" spans="2:79">
      <c r="B478" s="5">
        <f t="shared" si="227"/>
        <v>40098.111562499253</v>
      </c>
      <c r="C478">
        <f>LOOKUP(B478,Data!$A$6:$A$1806,Data!B$6:B$1806)</f>
        <v>59.971000671386719</v>
      </c>
      <c r="D478" s="8">
        <f>LOOKUP(B478,Data!$A$6:$A$1806,Data!C$6:C$1806)</f>
        <v>3747.339599609375</v>
      </c>
      <c r="H478" s="16">
        <f t="shared" si="225"/>
        <v>23.199462890625</v>
      </c>
      <c r="I478" s="8">
        <f t="shared" si="223"/>
        <v>24.040892417245352</v>
      </c>
      <c r="J478" s="8"/>
      <c r="K478" s="8"/>
      <c r="L478" s="8">
        <f t="shared" si="228"/>
        <v>0</v>
      </c>
      <c r="M478" s="8">
        <f t="shared" si="229"/>
        <v>3798.7826291490978</v>
      </c>
      <c r="N478" s="8">
        <f>AVERAGE(D$79:D478)</f>
        <v>3767.3615045166016</v>
      </c>
      <c r="O478" s="8">
        <f>AVERAGE(M$79:M478)</f>
        <v>3783.0243328354682</v>
      </c>
      <c r="P478" s="8">
        <f t="shared" si="233"/>
        <v>3779.3438814103097</v>
      </c>
      <c r="Q478" s="8">
        <f>AVERAGE(P$79:P478)</f>
        <v>3757.7251022581254</v>
      </c>
      <c r="R478">
        <f t="shared" si="231"/>
        <v>633</v>
      </c>
      <c r="S478" s="9"/>
      <c r="T478" s="8"/>
      <c r="U478" s="9"/>
      <c r="Y478">
        <v>0</v>
      </c>
      <c r="Z478">
        <f t="shared" si="224"/>
        <v>633</v>
      </c>
      <c r="AA478">
        <f t="shared" si="230"/>
        <v>-894.70871593022946</v>
      </c>
      <c r="AO478" s="5">
        <f t="shared" si="232"/>
        <v>40098.111562499253</v>
      </c>
      <c r="AP478" s="51">
        <f>LOOKUP($AO478,Data!$A$6:$A$1806,Data!$B$6:$B$1806)</f>
        <v>59.971000671386719</v>
      </c>
      <c r="AQ478" s="9">
        <f>LOOKUP($AO478,Data!$A$6:$A$1806,Data!$C$6:$C$1806)</f>
        <v>3747.339599609375</v>
      </c>
      <c r="AR478" s="9">
        <f>LOOKUP($AO478,Data!$A$6:$A$1806,Data!$D$6:$D$1806)</f>
        <v>350</v>
      </c>
      <c r="AS478" s="9">
        <f>IF($AS$1="+",LOOKUP($AO478,Data!$A$6:$A$1806,Data!$E$6:$E$1806)*-1,LOOKUP($AO478,Data!$A$6:$A$1806,Data!$E$6:$E$1806))</f>
        <v>-213.53585815429687</v>
      </c>
      <c r="AT478" s="9">
        <f>LOOKUP($AO478,Data!$A$6:$A$1806,Data!$F$6:$F$1806)</f>
        <v>16</v>
      </c>
      <c r="AU478" s="9">
        <f>LOOKUP($AO478,Data!$A$6:$A$1806,Data!$G$6:$G$1806)</f>
        <v>286</v>
      </c>
      <c r="AV478" s="9">
        <f>LOOKUP($AO478,Data!$A$6:$A$1806,Data!$H$6:$H$1806)</f>
        <v>10</v>
      </c>
      <c r="AW478" s="9">
        <f>LOOKUP($AO478,Data!$A$6:$A$1806,Data!$I$6:$I$1806)</f>
        <v>0</v>
      </c>
      <c r="AX478" s="9">
        <f>LOOKUP($AO478,Data!$A$6:$A$1806,Data!$J$6:$J$1806)</f>
        <v>-103</v>
      </c>
      <c r="AY478" s="9">
        <f>LOOKUP($AO478,Data!$A$6:$A$1806,Data!$K$6:$K$1806)</f>
        <v>7675</v>
      </c>
      <c r="AZ478" s="16">
        <f t="shared" si="226"/>
        <v>23.199462890625</v>
      </c>
      <c r="BB478" s="5"/>
      <c r="BO478" s="77"/>
      <c r="BP478" s="5"/>
      <c r="BQ478" s="77"/>
      <c r="BR478" s="77"/>
      <c r="BS478" s="77"/>
      <c r="BT478" s="77"/>
      <c r="BU478" s="77"/>
      <c r="BV478" s="77"/>
      <c r="BW478" s="77"/>
      <c r="BX478" s="77"/>
      <c r="CA478" s="77"/>
    </row>
    <row r="479" spans="2:79">
      <c r="B479" s="5">
        <f t="shared" si="227"/>
        <v>40098.111585647399</v>
      </c>
      <c r="C479">
        <f>LOOKUP(B479,Data!$A$6:$A$1806,Data!B$6:B$1806)</f>
        <v>59.972999572753906</v>
      </c>
      <c r="D479" s="8">
        <f>LOOKUP(B479,Data!$A$6:$A$1806,Data!C$6:C$1806)</f>
        <v>3749.75</v>
      </c>
      <c r="H479" s="16">
        <f t="shared" si="225"/>
        <v>21.600341796875</v>
      </c>
      <c r="I479" s="8">
        <f t="shared" si="223"/>
        <v>23.186699700115728</v>
      </c>
      <c r="J479" s="8"/>
      <c r="K479" s="8"/>
      <c r="L479" s="8">
        <f t="shared" si="228"/>
        <v>0</v>
      </c>
      <c r="M479" s="8">
        <f t="shared" si="229"/>
        <v>3797.9284364319683</v>
      </c>
      <c r="N479" s="8">
        <f>AVERAGE(D$79:D479)</f>
        <v>3767.3175855527197</v>
      </c>
      <c r="O479" s="8">
        <f>AVERAGE(M$79:M479)</f>
        <v>3783.061500176108</v>
      </c>
      <c r="P479" s="8">
        <f t="shared" si="233"/>
        <v>3779.3438814103097</v>
      </c>
      <c r="Q479" s="8">
        <f>AVERAGE(P$79:P479)</f>
        <v>3757.779149206006</v>
      </c>
      <c r="R479">
        <f t="shared" si="231"/>
        <v>633</v>
      </c>
      <c r="S479" s="9"/>
      <c r="T479" s="8"/>
      <c r="U479" s="9"/>
      <c r="Y479">
        <v>0</v>
      </c>
      <c r="Z479">
        <f t="shared" si="224"/>
        <v>633</v>
      </c>
      <c r="AA479">
        <f t="shared" si="230"/>
        <v>-920.7221639617145</v>
      </c>
      <c r="AO479" s="5">
        <f t="shared" si="232"/>
        <v>40098.111585647399</v>
      </c>
      <c r="AP479" s="51">
        <f>LOOKUP($AO479,Data!$A$6:$A$1806,Data!$B$6:$B$1806)</f>
        <v>59.972999572753906</v>
      </c>
      <c r="AQ479" s="9">
        <f>LOOKUP($AO479,Data!$A$6:$A$1806,Data!$C$6:$C$1806)</f>
        <v>3749.75</v>
      </c>
      <c r="AR479" s="9">
        <f>LOOKUP($AO479,Data!$A$6:$A$1806,Data!$D$6:$D$1806)</f>
        <v>350</v>
      </c>
      <c r="AS479" s="9">
        <f>IF($AS$1="+",LOOKUP($AO479,Data!$A$6:$A$1806,Data!$E$6:$E$1806)*-1,LOOKUP($AO479,Data!$A$6:$A$1806,Data!$E$6:$E$1806))</f>
        <v>-225.65185546875</v>
      </c>
      <c r="AT479" s="9">
        <f>LOOKUP($AO479,Data!$A$6:$A$1806,Data!$F$6:$F$1806)</f>
        <v>16</v>
      </c>
      <c r="AU479" s="9">
        <f>LOOKUP($AO479,Data!$A$6:$A$1806,Data!$G$6:$G$1806)</f>
        <v>286.5</v>
      </c>
      <c r="AV479" s="9">
        <f>LOOKUP($AO479,Data!$A$6:$A$1806,Data!$H$6:$H$1806)</f>
        <v>10</v>
      </c>
      <c r="AW479" s="9">
        <f>LOOKUP($AO479,Data!$A$6:$A$1806,Data!$I$6:$I$1806)</f>
        <v>0</v>
      </c>
      <c r="AX479" s="9">
        <f>LOOKUP($AO479,Data!$A$6:$A$1806,Data!$J$6:$J$1806)</f>
        <v>-103</v>
      </c>
      <c r="AY479" s="9">
        <f>LOOKUP($AO479,Data!$A$6:$A$1806,Data!$K$6:$K$1806)</f>
        <v>7676</v>
      </c>
      <c r="AZ479" s="16">
        <f t="shared" si="226"/>
        <v>21.600341796875</v>
      </c>
      <c r="BB479" s="5"/>
      <c r="BO479" s="77"/>
      <c r="BP479" s="5"/>
      <c r="BQ479" s="77"/>
      <c r="BR479" s="77"/>
      <c r="BS479" s="77"/>
      <c r="BT479" s="77"/>
      <c r="BU479" s="77"/>
      <c r="BV479" s="77"/>
      <c r="BW479" s="77"/>
      <c r="BX479" s="77"/>
      <c r="CA479" s="77"/>
    </row>
    <row r="480" spans="2:79">
      <c r="B480" s="5">
        <f t="shared" si="227"/>
        <v>40098.111608795545</v>
      </c>
      <c r="C480">
        <f>LOOKUP(B480,Data!$A$6:$A$1806,Data!B$6:B$1806)</f>
        <v>59.969001770019531</v>
      </c>
      <c r="D480" s="8">
        <f>LOOKUP(B480,Data!$A$6:$A$1806,Data!C$6:C$1806)</f>
        <v>3746.216552734375</v>
      </c>
      <c r="H480" s="16">
        <f t="shared" si="225"/>
        <v>24.798583984375</v>
      </c>
      <c r="I480" s="8">
        <f t="shared" si="223"/>
        <v>23.750859199606474</v>
      </c>
      <c r="J480" s="8"/>
      <c r="K480" s="8"/>
      <c r="L480" s="8">
        <f t="shared" si="228"/>
        <v>0</v>
      </c>
      <c r="M480" s="8">
        <f t="shared" si="229"/>
        <v>3798.4925959314592</v>
      </c>
      <c r="N480" s="8">
        <f>AVERAGE(D$79:D480)</f>
        <v>3767.2650954213309</v>
      </c>
      <c r="O480" s="8">
        <f>AVERAGE(M$79:M480)</f>
        <v>3783.0998859864449</v>
      </c>
      <c r="P480" s="8">
        <f t="shared" si="233"/>
        <v>3779.3438814103097</v>
      </c>
      <c r="Q480" s="8">
        <f>AVERAGE(P$79:P480)</f>
        <v>3757.8329265930493</v>
      </c>
      <c r="R480">
        <f t="shared" si="231"/>
        <v>633</v>
      </c>
      <c r="S480" s="9"/>
      <c r="T480" s="8"/>
      <c r="U480" s="9"/>
      <c r="Y480">
        <v>0</v>
      </c>
      <c r="Z480">
        <f t="shared" si="224"/>
        <v>633</v>
      </c>
      <c r="AA480">
        <f t="shared" si="230"/>
        <v>-870.12481057130117</v>
      </c>
      <c r="AO480" s="5">
        <f t="shared" si="232"/>
        <v>40098.111608795545</v>
      </c>
      <c r="AP480" s="51">
        <f>LOOKUP($AO480,Data!$A$6:$A$1806,Data!$B$6:$B$1806)</f>
        <v>59.969001770019531</v>
      </c>
      <c r="AQ480" s="9">
        <f>LOOKUP($AO480,Data!$A$6:$A$1806,Data!$C$6:$C$1806)</f>
        <v>3746.216552734375</v>
      </c>
      <c r="AR480" s="9">
        <f>LOOKUP($AO480,Data!$A$6:$A$1806,Data!$D$6:$D$1806)</f>
        <v>350</v>
      </c>
      <c r="AS480" s="9">
        <f>IF($AS$1="+",LOOKUP($AO480,Data!$A$6:$A$1806,Data!$E$6:$E$1806)*-1,LOOKUP($AO480,Data!$A$6:$A$1806,Data!$E$6:$E$1806))</f>
        <v>-225.65185546875</v>
      </c>
      <c r="AT480" s="9">
        <f>LOOKUP($AO480,Data!$A$6:$A$1806,Data!$F$6:$F$1806)</f>
        <v>16</v>
      </c>
      <c r="AU480" s="9">
        <f>LOOKUP($AO480,Data!$A$6:$A$1806,Data!$G$6:$G$1806)</f>
        <v>287</v>
      </c>
      <c r="AV480" s="9">
        <f>LOOKUP($AO480,Data!$A$6:$A$1806,Data!$H$6:$H$1806)</f>
        <v>10</v>
      </c>
      <c r="AW480" s="9">
        <f>LOOKUP($AO480,Data!$A$6:$A$1806,Data!$I$6:$I$1806)</f>
        <v>0</v>
      </c>
      <c r="AX480" s="9">
        <f>LOOKUP($AO480,Data!$A$6:$A$1806,Data!$J$6:$J$1806)</f>
        <v>-103</v>
      </c>
      <c r="AY480" s="9">
        <f>LOOKUP($AO480,Data!$A$6:$A$1806,Data!$K$6:$K$1806)</f>
        <v>7677</v>
      </c>
      <c r="AZ480" s="16">
        <f t="shared" si="226"/>
        <v>24.798583984375</v>
      </c>
      <c r="BB480" s="5"/>
      <c r="BO480" s="77"/>
      <c r="BP480" s="5"/>
      <c r="BQ480" s="77"/>
      <c r="BR480" s="77"/>
      <c r="BS480" s="77"/>
      <c r="BT480" s="77"/>
      <c r="BU480" s="77"/>
      <c r="BV480" s="77"/>
      <c r="BW480" s="77"/>
      <c r="BX480" s="77"/>
      <c r="CA480" s="77"/>
    </row>
    <row r="481" spans="2:79">
      <c r="B481" s="5">
        <f t="shared" si="227"/>
        <v>40098.111631943691</v>
      </c>
      <c r="C481">
        <f>LOOKUP(B481,Data!$A$6:$A$1806,Data!B$6:B$1806)</f>
        <v>59.969001770019531</v>
      </c>
      <c r="D481" s="8">
        <f>LOOKUP(B481,Data!$A$6:$A$1806,Data!C$6:C$1806)</f>
        <v>3746.216552734375</v>
      </c>
      <c r="H481" s="16">
        <f t="shared" si="225"/>
        <v>24.798583984375</v>
      </c>
      <c r="I481" s="8">
        <f t="shared" si="223"/>
        <v>24.117562874275457</v>
      </c>
      <c r="J481" s="8"/>
      <c r="K481" s="8"/>
      <c r="L481" s="8">
        <f t="shared" si="228"/>
        <v>0</v>
      </c>
      <c r="M481" s="8">
        <f t="shared" si="229"/>
        <v>3798.8592996061279</v>
      </c>
      <c r="N481" s="8">
        <f>AVERAGE(D$79:D481)</f>
        <v>3767.212865786872</v>
      </c>
      <c r="O481" s="8">
        <f>AVERAGE(M$79:M481)</f>
        <v>3783.1389912311588</v>
      </c>
      <c r="P481" s="8">
        <f t="shared" si="233"/>
        <v>3779.3438814103097</v>
      </c>
      <c r="Q481" s="8">
        <f>AVERAGE(P$79:P481)</f>
        <v>3757.8864364309029</v>
      </c>
      <c r="R481">
        <f t="shared" si="231"/>
        <v>633</v>
      </c>
      <c r="S481" s="9"/>
      <c r="T481" s="8"/>
      <c r="U481" s="9"/>
      <c r="Y481">
        <v>0</v>
      </c>
      <c r="Z481">
        <f t="shared" si="224"/>
        <v>633</v>
      </c>
      <c r="AA481">
        <f t="shared" si="230"/>
        <v>-870.12481057130117</v>
      </c>
      <c r="AO481" s="5">
        <f t="shared" si="232"/>
        <v>40098.111631943691</v>
      </c>
      <c r="AP481" s="51">
        <f>LOOKUP($AO481,Data!$A$6:$A$1806,Data!$B$6:$B$1806)</f>
        <v>59.969001770019531</v>
      </c>
      <c r="AQ481" s="9">
        <f>LOOKUP($AO481,Data!$A$6:$A$1806,Data!$C$6:$C$1806)</f>
        <v>3746.216552734375</v>
      </c>
      <c r="AR481" s="9">
        <f>LOOKUP($AO481,Data!$A$6:$A$1806,Data!$D$6:$D$1806)</f>
        <v>350</v>
      </c>
      <c r="AS481" s="9">
        <f>IF($AS$1="+",LOOKUP($AO481,Data!$A$6:$A$1806,Data!$E$6:$E$1806)*-1,LOOKUP($AO481,Data!$A$6:$A$1806,Data!$E$6:$E$1806))</f>
        <v>-225.65185546875</v>
      </c>
      <c r="AT481" s="9">
        <f>LOOKUP($AO481,Data!$A$6:$A$1806,Data!$F$6:$F$1806)</f>
        <v>16</v>
      </c>
      <c r="AU481" s="9">
        <f>LOOKUP($AO481,Data!$A$6:$A$1806,Data!$G$6:$G$1806)</f>
        <v>287</v>
      </c>
      <c r="AV481" s="9">
        <f>LOOKUP($AO481,Data!$A$6:$A$1806,Data!$H$6:$H$1806)</f>
        <v>10</v>
      </c>
      <c r="AW481" s="9">
        <f>LOOKUP($AO481,Data!$A$6:$A$1806,Data!$I$6:$I$1806)</f>
        <v>0</v>
      </c>
      <c r="AX481" s="9">
        <f>LOOKUP($AO481,Data!$A$6:$A$1806,Data!$J$6:$J$1806)</f>
        <v>-103</v>
      </c>
      <c r="AY481" s="9">
        <f>LOOKUP($AO481,Data!$A$6:$A$1806,Data!$K$6:$K$1806)</f>
        <v>7677</v>
      </c>
      <c r="AZ481" s="16">
        <f t="shared" si="226"/>
        <v>24.798583984375</v>
      </c>
      <c r="BB481" s="5"/>
      <c r="BO481" s="77"/>
      <c r="BP481" s="5"/>
      <c r="BQ481" s="77"/>
      <c r="BR481" s="77"/>
      <c r="BS481" s="77"/>
      <c r="BT481" s="77"/>
      <c r="BU481" s="77"/>
      <c r="BV481" s="77"/>
      <c r="BW481" s="77"/>
      <c r="BX481" s="77"/>
      <c r="CA481" s="77"/>
    </row>
    <row r="482" spans="2:79">
      <c r="B482" s="5">
        <f t="shared" si="227"/>
        <v>40098.111655091838</v>
      </c>
      <c r="C482">
        <f>LOOKUP(B482,Data!$A$6:$A$1806,Data!B$6:B$1806)</f>
        <v>59.972000122070313</v>
      </c>
      <c r="D482" s="8">
        <f>LOOKUP(B482,Data!$A$6:$A$1806,Data!C$6:C$1806)</f>
        <v>3743.7451171875</v>
      </c>
      <c r="H482" s="16">
        <f t="shared" si="225"/>
        <v>22.39990234375</v>
      </c>
      <c r="I482" s="8">
        <f t="shared" si="223"/>
        <v>23.516381688591547</v>
      </c>
      <c r="J482" s="8"/>
      <c r="K482" s="8"/>
      <c r="L482" s="8">
        <f t="shared" si="228"/>
        <v>0</v>
      </c>
      <c r="M482" s="8">
        <f t="shared" si="229"/>
        <v>3798.2581184204441</v>
      </c>
      <c r="N482" s="8">
        <f>AVERAGE(D$79:D482)</f>
        <v>3767.1547773002399</v>
      </c>
      <c r="O482" s="8">
        <f>AVERAGE(M$79:M482)</f>
        <v>3783.1764148133102</v>
      </c>
      <c r="P482" s="8">
        <f t="shared" si="233"/>
        <v>3779.3438814103097</v>
      </c>
      <c r="Q482" s="8">
        <f>AVERAGE(P$79:P482)</f>
        <v>3757.9396807112489</v>
      </c>
      <c r="R482">
        <f t="shared" si="231"/>
        <v>633</v>
      </c>
      <c r="S482" s="9"/>
      <c r="T482" s="8"/>
      <c r="U482" s="9"/>
      <c r="Y482">
        <v>0</v>
      </c>
      <c r="Z482">
        <f t="shared" si="224"/>
        <v>633</v>
      </c>
      <c r="AA482">
        <f t="shared" si="230"/>
        <v>-907.52906560201268</v>
      </c>
      <c r="AO482" s="5">
        <f t="shared" si="232"/>
        <v>40098.111655091838</v>
      </c>
      <c r="AP482" s="51">
        <f>LOOKUP($AO482,Data!$A$6:$A$1806,Data!$B$6:$B$1806)</f>
        <v>59.972000122070313</v>
      </c>
      <c r="AQ482" s="9">
        <f>LOOKUP($AO482,Data!$A$6:$A$1806,Data!$C$6:$C$1806)</f>
        <v>3743.7451171875</v>
      </c>
      <c r="AR482" s="9">
        <f>LOOKUP($AO482,Data!$A$6:$A$1806,Data!$D$6:$D$1806)</f>
        <v>350</v>
      </c>
      <c r="AS482" s="9">
        <f>IF($AS$1="+",LOOKUP($AO482,Data!$A$6:$A$1806,Data!$E$6:$E$1806)*-1,LOOKUP($AO482,Data!$A$6:$A$1806,Data!$E$6:$E$1806))</f>
        <v>-225.65185546875</v>
      </c>
      <c r="AT482" s="9">
        <f>LOOKUP($AO482,Data!$A$6:$A$1806,Data!$F$6:$F$1806)</f>
        <v>16</v>
      </c>
      <c r="AU482" s="9">
        <f>LOOKUP($AO482,Data!$A$6:$A$1806,Data!$G$6:$G$1806)</f>
        <v>287.5</v>
      </c>
      <c r="AV482" s="9">
        <f>LOOKUP($AO482,Data!$A$6:$A$1806,Data!$H$6:$H$1806)</f>
        <v>10</v>
      </c>
      <c r="AW482" s="9">
        <f>LOOKUP($AO482,Data!$A$6:$A$1806,Data!$I$6:$I$1806)</f>
        <v>0</v>
      </c>
      <c r="AX482" s="9">
        <f>LOOKUP($AO482,Data!$A$6:$A$1806,Data!$J$6:$J$1806)</f>
        <v>-103</v>
      </c>
      <c r="AY482" s="9">
        <f>LOOKUP($AO482,Data!$A$6:$A$1806,Data!$K$6:$K$1806)</f>
        <v>7678</v>
      </c>
      <c r="AZ482" s="16">
        <f t="shared" si="226"/>
        <v>22.39990234375</v>
      </c>
      <c r="BB482" s="5"/>
      <c r="BO482" s="77"/>
      <c r="BP482" s="5"/>
      <c r="BQ482" s="77"/>
      <c r="BR482" s="77"/>
      <c r="BS482" s="77"/>
      <c r="BT482" s="77"/>
      <c r="BU482" s="77"/>
      <c r="BV482" s="77"/>
      <c r="BW482" s="77"/>
      <c r="BX482" s="77"/>
      <c r="CA482" s="77"/>
    </row>
    <row r="483" spans="2:79">
      <c r="B483" s="5">
        <f t="shared" si="227"/>
        <v>40098.111678239984</v>
      </c>
      <c r="C483">
        <f>LOOKUP(B483,Data!$A$6:$A$1806,Data!B$6:B$1806)</f>
        <v>59.972999572753906</v>
      </c>
      <c r="D483" s="8">
        <f>LOOKUP(B483,Data!$A$6:$A$1806,Data!C$6:C$1806)</f>
        <v>3743.14892578125</v>
      </c>
      <c r="H483" s="16">
        <f t="shared" si="225"/>
        <v>21.600341796875</v>
      </c>
      <c r="I483" s="8">
        <f t="shared" si="223"/>
        <v>22.845767726490756</v>
      </c>
      <c r="J483" s="8"/>
      <c r="K483" s="8"/>
      <c r="L483" s="8">
        <f t="shared" si="228"/>
        <v>0</v>
      </c>
      <c r="M483" s="8">
        <f t="shared" si="229"/>
        <v>3797.5875044583431</v>
      </c>
      <c r="N483" s="8">
        <f>AVERAGE(D$79:D483)</f>
        <v>3767.0955035927855</v>
      </c>
      <c r="O483" s="8">
        <f>AVERAGE(M$79:M483)</f>
        <v>3783.2119977507055</v>
      </c>
      <c r="P483" s="8">
        <f t="shared" si="233"/>
        <v>3779.3438814103097</v>
      </c>
      <c r="Q483" s="8">
        <f>AVERAGE(P$79:P483)</f>
        <v>3757.9926614060487</v>
      </c>
      <c r="R483">
        <f t="shared" si="231"/>
        <v>633</v>
      </c>
      <c r="S483" s="9"/>
      <c r="T483" s="8"/>
      <c r="U483" s="9"/>
      <c r="Y483">
        <v>0</v>
      </c>
      <c r="Z483">
        <f t="shared" si="224"/>
        <v>633</v>
      </c>
      <c r="AA483">
        <f t="shared" si="230"/>
        <v>-920.7221639617145</v>
      </c>
      <c r="AO483" s="5">
        <f t="shared" si="232"/>
        <v>40098.111678239984</v>
      </c>
      <c r="AP483" s="51">
        <f>LOOKUP($AO483,Data!$A$6:$A$1806,Data!$B$6:$B$1806)</f>
        <v>59.972999572753906</v>
      </c>
      <c r="AQ483" s="9">
        <f>LOOKUP($AO483,Data!$A$6:$A$1806,Data!$C$6:$C$1806)</f>
        <v>3743.14892578125</v>
      </c>
      <c r="AR483" s="9">
        <f>LOOKUP($AO483,Data!$A$6:$A$1806,Data!$D$6:$D$1806)</f>
        <v>350</v>
      </c>
      <c r="AS483" s="9">
        <f>IF($AS$1="+",LOOKUP($AO483,Data!$A$6:$A$1806,Data!$E$6:$E$1806)*-1,LOOKUP($AO483,Data!$A$6:$A$1806,Data!$E$6:$E$1806))</f>
        <v>-225.65185546875</v>
      </c>
      <c r="AT483" s="9">
        <f>LOOKUP($AO483,Data!$A$6:$A$1806,Data!$F$6:$F$1806)</f>
        <v>16</v>
      </c>
      <c r="AU483" s="9">
        <f>LOOKUP($AO483,Data!$A$6:$A$1806,Data!$G$6:$G$1806)</f>
        <v>288</v>
      </c>
      <c r="AV483" s="9">
        <f>LOOKUP($AO483,Data!$A$6:$A$1806,Data!$H$6:$H$1806)</f>
        <v>10</v>
      </c>
      <c r="AW483" s="9">
        <f>LOOKUP($AO483,Data!$A$6:$A$1806,Data!$I$6:$I$1806)</f>
        <v>0</v>
      </c>
      <c r="AX483" s="9">
        <f>LOOKUP($AO483,Data!$A$6:$A$1806,Data!$J$6:$J$1806)</f>
        <v>-103</v>
      </c>
      <c r="AY483" s="9">
        <f>LOOKUP($AO483,Data!$A$6:$A$1806,Data!$K$6:$K$1806)</f>
        <v>7679</v>
      </c>
      <c r="AZ483" s="16">
        <f t="shared" si="226"/>
        <v>21.600341796875</v>
      </c>
      <c r="BB483" s="5"/>
      <c r="BO483" s="77"/>
      <c r="BP483" s="5"/>
      <c r="BQ483" s="77"/>
      <c r="BR483" s="77"/>
      <c r="BS483" s="77"/>
      <c r="BT483" s="77"/>
      <c r="BU483" s="77"/>
      <c r="BV483" s="77"/>
      <c r="BW483" s="77"/>
      <c r="BX483" s="77"/>
      <c r="CA483" s="77"/>
    </row>
    <row r="484" spans="2:79">
      <c r="B484" s="5">
        <f t="shared" si="227"/>
        <v>40098.11170138813</v>
      </c>
      <c r="C484">
        <f>LOOKUP(B484,Data!$A$6:$A$1806,Data!B$6:B$1806)</f>
        <v>59.972999572753906</v>
      </c>
      <c r="D484" s="8">
        <f>LOOKUP(B484,Data!$A$6:$A$1806,Data!C$6:C$1806)</f>
        <v>3743.14892578125</v>
      </c>
      <c r="H484" s="16">
        <f t="shared" si="225"/>
        <v>21.600341796875</v>
      </c>
      <c r="I484" s="8">
        <f t="shared" si="223"/>
        <v>22.40986865112524</v>
      </c>
      <c r="J484" s="8"/>
      <c r="K484" s="8"/>
      <c r="L484" s="8">
        <f t="shared" si="228"/>
        <v>0</v>
      </c>
      <c r="M484" s="8">
        <f t="shared" si="229"/>
        <v>3797.1516053829778</v>
      </c>
      <c r="N484" s="8">
        <f>AVERAGE(D$79:D484)</f>
        <v>3767.036521874038</v>
      </c>
      <c r="O484" s="8">
        <f>AVERAGE(M$79:M484)</f>
        <v>3783.2463317596521</v>
      </c>
      <c r="P484" s="8">
        <f t="shared" si="233"/>
        <v>3779.3438814103097</v>
      </c>
      <c r="Q484" s="8">
        <f>AVERAGE(P$79:P484)</f>
        <v>3758.0453804677877</v>
      </c>
      <c r="R484">
        <f t="shared" si="231"/>
        <v>633</v>
      </c>
      <c r="S484" s="9"/>
      <c r="T484" s="8"/>
      <c r="U484" s="9"/>
      <c r="Y484">
        <v>0</v>
      </c>
      <c r="Z484">
        <f t="shared" si="224"/>
        <v>633</v>
      </c>
      <c r="AA484">
        <f t="shared" si="230"/>
        <v>-920.7221639617145</v>
      </c>
      <c r="AO484" s="5">
        <f t="shared" si="232"/>
        <v>40098.11170138813</v>
      </c>
      <c r="AP484" s="51">
        <f>LOOKUP($AO484,Data!$A$6:$A$1806,Data!$B$6:$B$1806)</f>
        <v>59.972999572753906</v>
      </c>
      <c r="AQ484" s="9">
        <f>LOOKUP($AO484,Data!$A$6:$A$1806,Data!$C$6:$C$1806)</f>
        <v>3743.14892578125</v>
      </c>
      <c r="AR484" s="9">
        <f>LOOKUP($AO484,Data!$A$6:$A$1806,Data!$D$6:$D$1806)</f>
        <v>350</v>
      </c>
      <c r="AS484" s="9">
        <f>IF($AS$1="+",LOOKUP($AO484,Data!$A$6:$A$1806,Data!$E$6:$E$1806)*-1,LOOKUP($AO484,Data!$A$6:$A$1806,Data!$E$6:$E$1806))</f>
        <v>-225.65185546875</v>
      </c>
      <c r="AT484" s="9">
        <f>LOOKUP($AO484,Data!$A$6:$A$1806,Data!$F$6:$F$1806)</f>
        <v>16</v>
      </c>
      <c r="AU484" s="9">
        <f>LOOKUP($AO484,Data!$A$6:$A$1806,Data!$G$6:$G$1806)</f>
        <v>288</v>
      </c>
      <c r="AV484" s="9">
        <f>LOOKUP($AO484,Data!$A$6:$A$1806,Data!$H$6:$H$1806)</f>
        <v>10</v>
      </c>
      <c r="AW484" s="9">
        <f>LOOKUP($AO484,Data!$A$6:$A$1806,Data!$I$6:$I$1806)</f>
        <v>0</v>
      </c>
      <c r="AX484" s="9">
        <f>LOOKUP($AO484,Data!$A$6:$A$1806,Data!$J$6:$J$1806)</f>
        <v>-103</v>
      </c>
      <c r="AY484" s="9">
        <f>LOOKUP($AO484,Data!$A$6:$A$1806,Data!$K$6:$K$1806)</f>
        <v>7679</v>
      </c>
      <c r="AZ484" s="16">
        <f t="shared" si="226"/>
        <v>21.600341796875</v>
      </c>
      <c r="BB484" s="5"/>
      <c r="BO484" s="77"/>
      <c r="BP484" s="5"/>
      <c r="BQ484" s="77"/>
      <c r="BR484" s="77"/>
      <c r="BS484" s="77"/>
      <c r="BT484" s="77"/>
      <c r="BU484" s="77"/>
      <c r="BV484" s="77"/>
      <c r="BW484" s="77"/>
      <c r="BX484" s="77"/>
      <c r="CA484" s="77"/>
    </row>
    <row r="485" spans="2:79">
      <c r="B485" s="5">
        <f t="shared" si="227"/>
        <v>40098.111724536277</v>
      </c>
      <c r="C485">
        <f>LOOKUP(B485,Data!$A$6:$A$1806,Data!B$6:B$1806)</f>
        <v>59.970001220703125</v>
      </c>
      <c r="D485" s="8">
        <f>LOOKUP(B485,Data!$A$6:$A$1806,Data!C$6:C$1806)</f>
        <v>3739.45263671875</v>
      </c>
      <c r="H485" s="16">
        <f t="shared" si="225"/>
        <v>23.9990234375</v>
      </c>
      <c r="I485" s="8">
        <f t="shared" si="223"/>
        <v>22.966072826356406</v>
      </c>
      <c r="J485" s="8"/>
      <c r="K485" s="8"/>
      <c r="L485" s="8">
        <f t="shared" si="228"/>
        <v>0</v>
      </c>
      <c r="M485" s="8">
        <f t="shared" si="229"/>
        <v>3797.7078095582087</v>
      </c>
      <c r="N485" s="8">
        <f>AVERAGE(D$79:D485)</f>
        <v>3766.9687482004379</v>
      </c>
      <c r="O485" s="8">
        <f>AVERAGE(M$79:M485)</f>
        <v>3783.2818636461352</v>
      </c>
      <c r="P485" s="8">
        <f t="shared" si="233"/>
        <v>3779.3438814103097</v>
      </c>
      <c r="Q485" s="8">
        <f>AVERAGE(P$79:P485)</f>
        <v>3758.0978398297148</v>
      </c>
      <c r="R485">
        <f t="shared" si="231"/>
        <v>633</v>
      </c>
      <c r="S485" s="9"/>
      <c r="T485" s="8"/>
      <c r="U485" s="9"/>
      <c r="Y485">
        <v>0</v>
      </c>
      <c r="Z485">
        <f t="shared" si="224"/>
        <v>633</v>
      </c>
      <c r="AA485">
        <f t="shared" si="230"/>
        <v>-882.24553792168433</v>
      </c>
      <c r="AO485" s="5">
        <f t="shared" si="232"/>
        <v>40098.111724536277</v>
      </c>
      <c r="AP485" s="51">
        <f>LOOKUP($AO485,Data!$A$6:$A$1806,Data!$B$6:$B$1806)</f>
        <v>59.970001220703125</v>
      </c>
      <c r="AQ485" s="9">
        <f>LOOKUP($AO485,Data!$A$6:$A$1806,Data!$C$6:$C$1806)</f>
        <v>3739.45263671875</v>
      </c>
      <c r="AR485" s="9">
        <f>LOOKUP($AO485,Data!$A$6:$A$1806,Data!$D$6:$D$1806)</f>
        <v>350</v>
      </c>
      <c r="AS485" s="9">
        <f>IF($AS$1="+",LOOKUP($AO485,Data!$A$6:$A$1806,Data!$E$6:$E$1806)*-1,LOOKUP($AO485,Data!$A$6:$A$1806,Data!$E$6:$E$1806))</f>
        <v>-225.65185546875</v>
      </c>
      <c r="AT485" s="9">
        <f>LOOKUP($AO485,Data!$A$6:$A$1806,Data!$F$6:$F$1806)</f>
        <v>16</v>
      </c>
      <c r="AU485" s="9">
        <f>LOOKUP($AO485,Data!$A$6:$A$1806,Data!$G$6:$G$1806)</f>
        <v>288.5</v>
      </c>
      <c r="AV485" s="9">
        <f>LOOKUP($AO485,Data!$A$6:$A$1806,Data!$H$6:$H$1806)</f>
        <v>10</v>
      </c>
      <c r="AW485" s="9">
        <f>LOOKUP($AO485,Data!$A$6:$A$1806,Data!$I$6:$I$1806)</f>
        <v>0</v>
      </c>
      <c r="AX485" s="9">
        <f>LOOKUP($AO485,Data!$A$6:$A$1806,Data!$J$6:$J$1806)</f>
        <v>-103</v>
      </c>
      <c r="AY485" s="9">
        <f>LOOKUP($AO485,Data!$A$6:$A$1806,Data!$K$6:$K$1806)</f>
        <v>7680</v>
      </c>
      <c r="AZ485" s="16">
        <f t="shared" si="226"/>
        <v>23.9990234375</v>
      </c>
      <c r="BB485" s="5"/>
      <c r="BO485" s="77"/>
      <c r="BP485" s="5"/>
      <c r="BQ485" s="77"/>
      <c r="BR485" s="77"/>
      <c r="BS485" s="77"/>
      <c r="BT485" s="77"/>
      <c r="BU485" s="77"/>
      <c r="BV485" s="77"/>
      <c r="BW485" s="77"/>
      <c r="BX485" s="77"/>
      <c r="CA485" s="77"/>
    </row>
    <row r="486" spans="2:79">
      <c r="B486" s="5">
        <f t="shared" si="227"/>
        <v>40098.111747684423</v>
      </c>
      <c r="C486">
        <f>LOOKUP(B486,Data!$A$6:$A$1806,Data!B$6:B$1806)</f>
        <v>59.9739990234375</v>
      </c>
      <c r="D486" s="8">
        <f>LOOKUP(B486,Data!$A$6:$A$1806,Data!C$6:C$1806)</f>
        <v>3733.3759765625</v>
      </c>
      <c r="H486" s="16">
        <f t="shared" si="225"/>
        <v>20.80078125</v>
      </c>
      <c r="I486" s="8">
        <f t="shared" si="223"/>
        <v>22.208220774631663</v>
      </c>
      <c r="J486" s="8"/>
      <c r="K486" s="8"/>
      <c r="L486" s="8">
        <f t="shared" si="228"/>
        <v>0</v>
      </c>
      <c r="M486" s="8">
        <f t="shared" si="229"/>
        <v>3796.9499575064838</v>
      </c>
      <c r="N486" s="8">
        <f>AVERAGE(D$79:D486)</f>
        <v>3766.8864129758349</v>
      </c>
      <c r="O486" s="8">
        <f>AVERAGE(M$79:M486)</f>
        <v>3783.3153638761851</v>
      </c>
      <c r="P486" s="8">
        <f t="shared" si="233"/>
        <v>3779.3438814103097</v>
      </c>
      <c r="Q486" s="8">
        <f>AVERAGE(P$79:P486)</f>
        <v>3758.1500414060802</v>
      </c>
      <c r="R486">
        <f t="shared" si="231"/>
        <v>633</v>
      </c>
      <c r="S486" s="9"/>
      <c r="T486" s="8"/>
      <c r="U486" s="9"/>
      <c r="Y486">
        <v>0</v>
      </c>
      <c r="Z486">
        <f t="shared" si="224"/>
        <v>633</v>
      </c>
      <c r="AA486">
        <f t="shared" si="230"/>
        <v>-934.3045071929281</v>
      </c>
      <c r="AO486" s="5">
        <f t="shared" si="232"/>
        <v>40098.111747684423</v>
      </c>
      <c r="AP486" s="51">
        <f>LOOKUP($AO486,Data!$A$6:$A$1806,Data!$B$6:$B$1806)</f>
        <v>59.9739990234375</v>
      </c>
      <c r="AQ486" s="9">
        <f>LOOKUP($AO486,Data!$A$6:$A$1806,Data!$C$6:$C$1806)</f>
        <v>3733.3759765625</v>
      </c>
      <c r="AR486" s="9">
        <f>LOOKUP($AO486,Data!$A$6:$A$1806,Data!$D$6:$D$1806)</f>
        <v>350</v>
      </c>
      <c r="AS486" s="9">
        <f>IF($AS$1="+",LOOKUP($AO486,Data!$A$6:$A$1806,Data!$E$6:$E$1806)*-1,LOOKUP($AO486,Data!$A$6:$A$1806,Data!$E$6:$E$1806))</f>
        <v>-212.57363891601562</v>
      </c>
      <c r="AT486" s="9">
        <f>LOOKUP($AO486,Data!$A$6:$A$1806,Data!$F$6:$F$1806)</f>
        <v>16</v>
      </c>
      <c r="AU486" s="9">
        <f>LOOKUP($AO486,Data!$A$6:$A$1806,Data!$G$6:$G$1806)</f>
        <v>289</v>
      </c>
      <c r="AV486" s="9">
        <f>LOOKUP($AO486,Data!$A$6:$A$1806,Data!$H$6:$H$1806)</f>
        <v>10</v>
      </c>
      <c r="AW486" s="9">
        <f>LOOKUP($AO486,Data!$A$6:$A$1806,Data!$I$6:$I$1806)</f>
        <v>0</v>
      </c>
      <c r="AX486" s="9">
        <f>LOOKUP($AO486,Data!$A$6:$A$1806,Data!$J$6:$J$1806)</f>
        <v>-103</v>
      </c>
      <c r="AY486" s="9">
        <f>LOOKUP($AO486,Data!$A$6:$A$1806,Data!$K$6:$K$1806)</f>
        <v>7681</v>
      </c>
      <c r="AZ486" s="16">
        <f t="shared" si="226"/>
        <v>20.80078125</v>
      </c>
      <c r="BB486" s="5"/>
      <c r="BO486" s="77"/>
      <c r="BP486" s="5"/>
      <c r="BQ486" s="77"/>
      <c r="BR486" s="77"/>
      <c r="BS486" s="77"/>
      <c r="BT486" s="77"/>
      <c r="BU486" s="77"/>
      <c r="BV486" s="77"/>
      <c r="BW486" s="77"/>
      <c r="BX486" s="77"/>
      <c r="CA486" s="77"/>
    </row>
    <row r="487" spans="2:79">
      <c r="B487" s="5">
        <f t="shared" si="227"/>
        <v>40098.111770832569</v>
      </c>
      <c r="C487">
        <f>LOOKUP(B487,Data!$A$6:$A$1806,Data!B$6:B$1806)</f>
        <v>59.9739990234375</v>
      </c>
      <c r="D487" s="8">
        <f>LOOKUP(B487,Data!$A$6:$A$1806,Data!C$6:C$1806)</f>
        <v>3733.3759765625</v>
      </c>
      <c r="H487" s="16">
        <f t="shared" si="225"/>
        <v>20.80078125</v>
      </c>
      <c r="I487" s="8">
        <f t="shared" si="223"/>
        <v>21.71561694101058</v>
      </c>
      <c r="J487" s="8"/>
      <c r="K487" s="8"/>
      <c r="L487" s="8">
        <f t="shared" si="228"/>
        <v>0</v>
      </c>
      <c r="M487" s="8">
        <f t="shared" si="229"/>
        <v>3796.4573536728626</v>
      </c>
      <c r="N487" s="8">
        <f>AVERAGE(D$79:D487)</f>
        <v>3766.8044803684675</v>
      </c>
      <c r="O487" s="8">
        <f>AVERAGE(M$79:M487)</f>
        <v>3783.3474958805778</v>
      </c>
      <c r="P487" s="8">
        <f t="shared" si="233"/>
        <v>3779.3438814103097</v>
      </c>
      <c r="Q487" s="8">
        <f>AVERAGE(P$79:P487)</f>
        <v>3758.201987092365</v>
      </c>
      <c r="R487">
        <f t="shared" si="231"/>
        <v>633</v>
      </c>
      <c r="S487" s="9"/>
      <c r="T487" s="8"/>
      <c r="U487" s="9"/>
      <c r="Y487">
        <v>0</v>
      </c>
      <c r="Z487">
        <f t="shared" si="224"/>
        <v>633</v>
      </c>
      <c r="AA487">
        <f t="shared" si="230"/>
        <v>-934.3045071929281</v>
      </c>
      <c r="AO487" s="5">
        <f t="shared" si="232"/>
        <v>40098.111770832569</v>
      </c>
      <c r="AP487" s="51">
        <f>LOOKUP($AO487,Data!$A$6:$A$1806,Data!$B$6:$B$1806)</f>
        <v>59.9739990234375</v>
      </c>
      <c r="AQ487" s="9">
        <f>LOOKUP($AO487,Data!$A$6:$A$1806,Data!$C$6:$C$1806)</f>
        <v>3733.3759765625</v>
      </c>
      <c r="AR487" s="9">
        <f>LOOKUP($AO487,Data!$A$6:$A$1806,Data!$D$6:$D$1806)</f>
        <v>350</v>
      </c>
      <c r="AS487" s="9">
        <f>IF($AS$1="+",LOOKUP($AO487,Data!$A$6:$A$1806,Data!$E$6:$E$1806)*-1,LOOKUP($AO487,Data!$A$6:$A$1806,Data!$E$6:$E$1806))</f>
        <v>-212.57363891601562</v>
      </c>
      <c r="AT487" s="9">
        <f>LOOKUP($AO487,Data!$A$6:$A$1806,Data!$F$6:$F$1806)</f>
        <v>16</v>
      </c>
      <c r="AU487" s="9">
        <f>LOOKUP($AO487,Data!$A$6:$A$1806,Data!$G$6:$G$1806)</f>
        <v>289</v>
      </c>
      <c r="AV487" s="9">
        <f>LOOKUP($AO487,Data!$A$6:$A$1806,Data!$H$6:$H$1806)</f>
        <v>10</v>
      </c>
      <c r="AW487" s="9">
        <f>LOOKUP($AO487,Data!$A$6:$A$1806,Data!$I$6:$I$1806)</f>
        <v>0</v>
      </c>
      <c r="AX487" s="9">
        <f>LOOKUP($AO487,Data!$A$6:$A$1806,Data!$J$6:$J$1806)</f>
        <v>-103</v>
      </c>
      <c r="AY487" s="9">
        <f>LOOKUP($AO487,Data!$A$6:$A$1806,Data!$K$6:$K$1806)</f>
        <v>7681</v>
      </c>
      <c r="AZ487" s="16">
        <f t="shared" si="226"/>
        <v>20.80078125</v>
      </c>
      <c r="BB487" s="5"/>
      <c r="BO487" s="77"/>
      <c r="BP487" s="5"/>
      <c r="BQ487" s="77"/>
      <c r="BR487" s="77"/>
      <c r="BS487" s="77"/>
      <c r="BT487" s="77"/>
      <c r="BU487" s="77"/>
      <c r="BV487" s="77"/>
      <c r="BW487" s="77"/>
      <c r="BX487" s="77"/>
      <c r="CA487" s="77"/>
    </row>
    <row r="488" spans="2:79">
      <c r="B488" s="5">
        <f t="shared" si="227"/>
        <v>40098.111793980715</v>
      </c>
      <c r="C488">
        <f>LOOKUP(B488,Data!$A$6:$A$1806,Data!B$6:B$1806)</f>
        <v>59.981998443603516</v>
      </c>
      <c r="D488" s="8">
        <f>LOOKUP(B488,Data!$A$6:$A$1806,Data!C$6:C$1806)</f>
        <v>3737.58251953125</v>
      </c>
      <c r="H488" s="16">
        <f t="shared" si="225"/>
        <v>14.4012451171875</v>
      </c>
      <c r="I488" s="8">
        <f t="shared" si="223"/>
        <v>19.155586802672502</v>
      </c>
      <c r="J488" s="8"/>
      <c r="K488" s="8"/>
      <c r="L488" s="8">
        <f t="shared" si="228"/>
        <v>0</v>
      </c>
      <c r="M488" s="8">
        <f t="shared" si="229"/>
        <v>3793.8973235345247</v>
      </c>
      <c r="N488" s="8">
        <f>AVERAGE(D$79:D488)</f>
        <v>3766.7332072932545</v>
      </c>
      <c r="O488" s="8">
        <f>AVERAGE(M$79:M488)</f>
        <v>3783.373227167539</v>
      </c>
      <c r="P488" s="8">
        <f t="shared" si="233"/>
        <v>3779.3438814103097</v>
      </c>
      <c r="Q488" s="8">
        <f>AVERAGE(P$79:P488)</f>
        <v>3758.253678765514</v>
      </c>
      <c r="R488">
        <f t="shared" si="231"/>
        <v>633</v>
      </c>
      <c r="S488" s="9"/>
      <c r="T488" s="8"/>
      <c r="U488" s="9"/>
      <c r="Y488">
        <v>0</v>
      </c>
      <c r="Z488">
        <f t="shared" si="224"/>
        <v>633</v>
      </c>
      <c r="AA488">
        <f t="shared" si="230"/>
        <v>-1059.3874421425608</v>
      </c>
      <c r="AO488" s="5">
        <f t="shared" si="232"/>
        <v>40098.111793980715</v>
      </c>
      <c r="AP488" s="51">
        <f>LOOKUP($AO488,Data!$A$6:$A$1806,Data!$B$6:$B$1806)</f>
        <v>59.981998443603516</v>
      </c>
      <c r="AQ488" s="9">
        <f>LOOKUP($AO488,Data!$A$6:$A$1806,Data!$C$6:$C$1806)</f>
        <v>3737.58251953125</v>
      </c>
      <c r="AR488" s="9">
        <f>LOOKUP($AO488,Data!$A$6:$A$1806,Data!$D$6:$D$1806)</f>
        <v>350</v>
      </c>
      <c r="AS488" s="9">
        <f>IF($AS$1="+",LOOKUP($AO488,Data!$A$6:$A$1806,Data!$E$6:$E$1806)*-1,LOOKUP($AO488,Data!$A$6:$A$1806,Data!$E$6:$E$1806))</f>
        <v>-212.57363891601562</v>
      </c>
      <c r="AT488" s="9">
        <f>LOOKUP($AO488,Data!$A$6:$A$1806,Data!$F$6:$F$1806)</f>
        <v>16</v>
      </c>
      <c r="AU488" s="9">
        <f>LOOKUP($AO488,Data!$A$6:$A$1806,Data!$G$6:$G$1806)</f>
        <v>289.5</v>
      </c>
      <c r="AV488" s="9">
        <f>LOOKUP($AO488,Data!$A$6:$A$1806,Data!$H$6:$H$1806)</f>
        <v>10</v>
      </c>
      <c r="AW488" s="9">
        <f>LOOKUP($AO488,Data!$A$6:$A$1806,Data!$I$6:$I$1806)</f>
        <v>0</v>
      </c>
      <c r="AX488" s="9">
        <f>LOOKUP($AO488,Data!$A$6:$A$1806,Data!$J$6:$J$1806)</f>
        <v>-103</v>
      </c>
      <c r="AY488" s="9">
        <f>LOOKUP($AO488,Data!$A$6:$A$1806,Data!$K$6:$K$1806)</f>
        <v>7682</v>
      </c>
      <c r="AZ488" s="16">
        <f t="shared" si="226"/>
        <v>14.4012451171875</v>
      </c>
      <c r="BB488" s="5"/>
      <c r="BO488" s="77"/>
      <c r="BP488" s="5"/>
      <c r="BQ488" s="77"/>
      <c r="BR488" s="77"/>
      <c r="BS488" s="77"/>
      <c r="BT488" s="77"/>
      <c r="BU488" s="77"/>
      <c r="BV488" s="77"/>
      <c r="BW488" s="77"/>
      <c r="BX488" s="77"/>
      <c r="CA488" s="77"/>
    </row>
    <row r="489" spans="2:79">
      <c r="B489" s="5">
        <f t="shared" si="227"/>
        <v>40098.111817128862</v>
      </c>
      <c r="C489">
        <f>LOOKUP(B489,Data!$A$6:$A$1806,Data!B$6:B$1806)</f>
        <v>59.985000610351563</v>
      </c>
      <c r="D489" s="8">
        <f>LOOKUP(B489,Data!$A$6:$A$1806,Data!C$6:C$1806)</f>
        <v>3736.2294921875</v>
      </c>
      <c r="H489" s="16">
        <f t="shared" si="225"/>
        <v>11.99951171875</v>
      </c>
      <c r="I489" s="8">
        <f t="shared" si="223"/>
        <v>16.650960523299627</v>
      </c>
      <c r="J489" s="8"/>
      <c r="K489" s="8"/>
      <c r="L489" s="8">
        <f t="shared" si="228"/>
        <v>0</v>
      </c>
      <c r="M489" s="8">
        <f t="shared" si="229"/>
        <v>3791.3926972551517</v>
      </c>
      <c r="N489" s="8">
        <f>AVERAGE(D$79:D489)</f>
        <v>3766.6589890083255</v>
      </c>
      <c r="O489" s="8">
        <f>AVERAGE(M$79:M489)</f>
        <v>3783.3927392602095</v>
      </c>
      <c r="P489" s="8">
        <f t="shared" si="233"/>
        <v>3779.3438814103097</v>
      </c>
      <c r="Q489" s="8">
        <f>AVERAGE(P$79:P489)</f>
        <v>3758.30511828416</v>
      </c>
      <c r="R489">
        <f t="shared" si="231"/>
        <v>633</v>
      </c>
      <c r="S489" s="9"/>
      <c r="T489" s="8"/>
      <c r="U489" s="9"/>
      <c r="Y489">
        <v>0</v>
      </c>
      <c r="Z489">
        <f t="shared" si="224"/>
        <v>633</v>
      </c>
      <c r="AA489">
        <f t="shared" si="230"/>
        <v>-1115.4313985144356</v>
      </c>
      <c r="AO489" s="5">
        <f t="shared" si="232"/>
        <v>40098.111817128862</v>
      </c>
      <c r="AP489" s="51">
        <f>LOOKUP($AO489,Data!$A$6:$A$1806,Data!$B$6:$B$1806)</f>
        <v>59.985000610351563</v>
      </c>
      <c r="AQ489" s="9">
        <f>LOOKUP($AO489,Data!$A$6:$A$1806,Data!$C$6:$C$1806)</f>
        <v>3736.2294921875</v>
      </c>
      <c r="AR489" s="9">
        <f>LOOKUP($AO489,Data!$A$6:$A$1806,Data!$D$6:$D$1806)</f>
        <v>350</v>
      </c>
      <c r="AS489" s="9">
        <f>IF($AS$1="+",LOOKUP($AO489,Data!$A$6:$A$1806,Data!$E$6:$E$1806)*-1,LOOKUP($AO489,Data!$A$6:$A$1806,Data!$E$6:$E$1806))</f>
        <v>-212.57363891601562</v>
      </c>
      <c r="AT489" s="9">
        <f>LOOKUP($AO489,Data!$A$6:$A$1806,Data!$F$6:$F$1806)</f>
        <v>16</v>
      </c>
      <c r="AU489" s="9">
        <f>LOOKUP($AO489,Data!$A$6:$A$1806,Data!$G$6:$G$1806)</f>
        <v>290</v>
      </c>
      <c r="AV489" s="9">
        <f>LOOKUP($AO489,Data!$A$6:$A$1806,Data!$H$6:$H$1806)</f>
        <v>10</v>
      </c>
      <c r="AW489" s="9">
        <f>LOOKUP($AO489,Data!$A$6:$A$1806,Data!$I$6:$I$1806)</f>
        <v>0</v>
      </c>
      <c r="AX489" s="9">
        <f>LOOKUP($AO489,Data!$A$6:$A$1806,Data!$J$6:$J$1806)</f>
        <v>-103</v>
      </c>
      <c r="AY489" s="9">
        <f>LOOKUP($AO489,Data!$A$6:$A$1806,Data!$K$6:$K$1806)</f>
        <v>7684</v>
      </c>
      <c r="AZ489" s="16">
        <f t="shared" si="226"/>
        <v>11.99951171875</v>
      </c>
      <c r="BB489" s="5"/>
      <c r="BO489" s="77"/>
      <c r="BP489" s="5"/>
      <c r="BQ489" s="77"/>
      <c r="BR489" s="77"/>
      <c r="BS489" s="77"/>
      <c r="BT489" s="77"/>
      <c r="BU489" s="77"/>
      <c r="BV489" s="77"/>
      <c r="BW489" s="77"/>
      <c r="BX489" s="77"/>
      <c r="CA489" s="77"/>
    </row>
    <row r="490" spans="2:79">
      <c r="B490" s="5">
        <f t="shared" si="227"/>
        <v>40098.111840277008</v>
      </c>
      <c r="C490">
        <f>LOOKUP(B490,Data!$A$6:$A$1806,Data!B$6:B$1806)</f>
        <v>59.985000610351563</v>
      </c>
      <c r="D490" s="8">
        <f>LOOKUP(B490,Data!$A$6:$A$1806,Data!C$6:C$1806)</f>
        <v>3736.2294921875</v>
      </c>
      <c r="H490" s="16">
        <f t="shared" si="225"/>
        <v>11.99951171875</v>
      </c>
      <c r="I490" s="8">
        <f t="shared" si="223"/>
        <v>15.022953441707259</v>
      </c>
      <c r="J490" s="8"/>
      <c r="K490" s="8"/>
      <c r="L490" s="8">
        <f t="shared" si="228"/>
        <v>0</v>
      </c>
      <c r="M490" s="8">
        <f t="shared" si="229"/>
        <v>3789.7646901735593</v>
      </c>
      <c r="N490" s="8">
        <f>AVERAGE(D$79:D490)</f>
        <v>3766.5851310063335</v>
      </c>
      <c r="O490" s="8">
        <f>AVERAGE(M$79:M490)</f>
        <v>3783.4082051604846</v>
      </c>
      <c r="P490" s="8">
        <f t="shared" si="233"/>
        <v>3779.3438814103097</v>
      </c>
      <c r="Q490" s="8">
        <f>AVERAGE(P$79:P490)</f>
        <v>3758.3563074888461</v>
      </c>
      <c r="R490">
        <f t="shared" si="231"/>
        <v>633</v>
      </c>
      <c r="S490" s="9"/>
      <c r="T490" s="8"/>
      <c r="U490" s="9"/>
      <c r="Y490">
        <v>0</v>
      </c>
      <c r="Z490">
        <f t="shared" si="224"/>
        <v>633</v>
      </c>
      <c r="AA490">
        <f t="shared" si="230"/>
        <v>-1115.4313985144356</v>
      </c>
      <c r="AO490" s="5">
        <f t="shared" si="232"/>
        <v>40098.111840277008</v>
      </c>
      <c r="AP490" s="51">
        <f>LOOKUP($AO490,Data!$A$6:$A$1806,Data!$B$6:$B$1806)</f>
        <v>59.985000610351563</v>
      </c>
      <c r="AQ490" s="9">
        <f>LOOKUP($AO490,Data!$A$6:$A$1806,Data!$C$6:$C$1806)</f>
        <v>3736.2294921875</v>
      </c>
      <c r="AR490" s="9">
        <f>LOOKUP($AO490,Data!$A$6:$A$1806,Data!$D$6:$D$1806)</f>
        <v>350</v>
      </c>
      <c r="AS490" s="9">
        <f>IF($AS$1="+",LOOKUP($AO490,Data!$A$6:$A$1806,Data!$E$6:$E$1806)*-1,LOOKUP($AO490,Data!$A$6:$A$1806,Data!$E$6:$E$1806))</f>
        <v>-212.57363891601562</v>
      </c>
      <c r="AT490" s="9">
        <f>LOOKUP($AO490,Data!$A$6:$A$1806,Data!$F$6:$F$1806)</f>
        <v>16</v>
      </c>
      <c r="AU490" s="9">
        <f>LOOKUP($AO490,Data!$A$6:$A$1806,Data!$G$6:$G$1806)</f>
        <v>290</v>
      </c>
      <c r="AV490" s="9">
        <f>LOOKUP($AO490,Data!$A$6:$A$1806,Data!$H$6:$H$1806)</f>
        <v>10</v>
      </c>
      <c r="AW490" s="9">
        <f>LOOKUP($AO490,Data!$A$6:$A$1806,Data!$I$6:$I$1806)</f>
        <v>0</v>
      </c>
      <c r="AX490" s="9">
        <f>LOOKUP($AO490,Data!$A$6:$A$1806,Data!$J$6:$J$1806)</f>
        <v>-103</v>
      </c>
      <c r="AY490" s="9">
        <f>LOOKUP($AO490,Data!$A$6:$A$1806,Data!$K$6:$K$1806)</f>
        <v>7684</v>
      </c>
      <c r="AZ490" s="16">
        <f t="shared" si="226"/>
        <v>11.99951171875</v>
      </c>
      <c r="BB490" s="5"/>
      <c r="BO490" s="77"/>
      <c r="BP490" s="5"/>
      <c r="BQ490" s="77"/>
      <c r="BR490" s="77"/>
      <c r="BS490" s="77"/>
      <c r="BT490" s="77"/>
      <c r="BU490" s="77"/>
      <c r="BV490" s="77"/>
      <c r="BW490" s="77"/>
      <c r="BX490" s="77"/>
      <c r="CA490" s="77"/>
    </row>
    <row r="491" spans="2:79">
      <c r="B491" s="5">
        <f t="shared" si="227"/>
        <v>40098.111863425154</v>
      </c>
      <c r="C491">
        <f>LOOKUP(B491,Data!$A$6:$A$1806,Data!B$6:B$1806)</f>
        <v>59.985000610351563</v>
      </c>
      <c r="D491" s="8">
        <f>LOOKUP(B491,Data!$A$6:$A$1806,Data!C$6:C$1806)</f>
        <v>3733.433837890625</v>
      </c>
      <c r="H491" s="16">
        <f t="shared" si="225"/>
        <v>11.99951171875</v>
      </c>
      <c r="I491" s="8">
        <f t="shared" ref="I491:I529" si="234">L$13*H491+(1-L$13)*I490</f>
        <v>13.964748838672218</v>
      </c>
      <c r="J491" s="8"/>
      <c r="K491" s="8"/>
      <c r="L491" s="8">
        <f t="shared" si="228"/>
        <v>0</v>
      </c>
      <c r="M491" s="8">
        <f t="shared" si="229"/>
        <v>3788.7064855705244</v>
      </c>
      <c r="N491" s="8">
        <f>AVERAGE(D$79:D491)</f>
        <v>3766.5048615314772</v>
      </c>
      <c r="O491" s="8">
        <f>AVERAGE(M$79:M491)</f>
        <v>3783.4210339266101</v>
      </c>
      <c r="P491" s="8">
        <f t="shared" si="233"/>
        <v>3779.3438814103097</v>
      </c>
      <c r="Q491" s="8">
        <f>AVERAGE(P$79:P491)</f>
        <v>3758.407248202248</v>
      </c>
      <c r="R491">
        <f t="shared" si="231"/>
        <v>633</v>
      </c>
      <c r="S491" s="9"/>
      <c r="T491" s="8"/>
      <c r="U491" s="9"/>
      <c r="Y491">
        <v>0</v>
      </c>
      <c r="Z491">
        <f t="shared" ref="Z491:Z529" si="235">SUM(R491:Y491)</f>
        <v>633</v>
      </c>
      <c r="AA491">
        <f t="shared" si="230"/>
        <v>-1115.4313985144356</v>
      </c>
      <c r="AO491" s="5">
        <f t="shared" si="232"/>
        <v>40098.111863425154</v>
      </c>
      <c r="AP491" s="51">
        <f>LOOKUP($AO491,Data!$A$6:$A$1806,Data!$B$6:$B$1806)</f>
        <v>59.985000610351563</v>
      </c>
      <c r="AQ491" s="9">
        <f>LOOKUP($AO491,Data!$A$6:$A$1806,Data!$C$6:$C$1806)</f>
        <v>3733.433837890625</v>
      </c>
      <c r="AR491" s="9">
        <f>LOOKUP($AO491,Data!$A$6:$A$1806,Data!$D$6:$D$1806)</f>
        <v>350</v>
      </c>
      <c r="AS491" s="9">
        <f>IF($AS$1="+",LOOKUP($AO491,Data!$A$6:$A$1806,Data!$E$6:$E$1806)*-1,LOOKUP($AO491,Data!$A$6:$A$1806,Data!$E$6:$E$1806))</f>
        <v>-212.57363891601562</v>
      </c>
      <c r="AT491" s="9">
        <f>LOOKUP($AO491,Data!$A$6:$A$1806,Data!$F$6:$F$1806)</f>
        <v>16</v>
      </c>
      <c r="AU491" s="9">
        <f>LOOKUP($AO491,Data!$A$6:$A$1806,Data!$G$6:$G$1806)</f>
        <v>290.5</v>
      </c>
      <c r="AV491" s="9">
        <f>LOOKUP($AO491,Data!$A$6:$A$1806,Data!$H$6:$H$1806)</f>
        <v>10</v>
      </c>
      <c r="AW491" s="9">
        <f>LOOKUP($AO491,Data!$A$6:$A$1806,Data!$I$6:$I$1806)</f>
        <v>0</v>
      </c>
      <c r="AX491" s="9">
        <f>LOOKUP($AO491,Data!$A$6:$A$1806,Data!$J$6:$J$1806)</f>
        <v>-103</v>
      </c>
      <c r="AY491" s="9">
        <f>LOOKUP($AO491,Data!$A$6:$A$1806,Data!$K$6:$K$1806)</f>
        <v>7685</v>
      </c>
      <c r="AZ491" s="16">
        <f t="shared" si="226"/>
        <v>11.99951171875</v>
      </c>
      <c r="BB491" s="5"/>
      <c r="BO491" s="77"/>
      <c r="BP491" s="5"/>
      <c r="BQ491" s="77"/>
      <c r="BR491" s="77"/>
      <c r="BS491" s="77"/>
      <c r="BT491" s="77"/>
      <c r="BU491" s="77"/>
      <c r="BV491" s="77"/>
      <c r="BW491" s="77"/>
      <c r="BX491" s="77"/>
      <c r="CA491" s="77"/>
    </row>
    <row r="492" spans="2:79">
      <c r="B492" s="5">
        <f t="shared" si="227"/>
        <v>40098.111886573301</v>
      </c>
      <c r="C492">
        <f>LOOKUP(B492,Data!$A$6:$A$1806,Data!B$6:B$1806)</f>
        <v>59.988998413085937</v>
      </c>
      <c r="D492" s="8">
        <f>LOOKUP(B492,Data!$A$6:$A$1806,Data!C$6:C$1806)</f>
        <v>3733.115234375</v>
      </c>
      <c r="H492" s="16">
        <f t="shared" ref="H492:H529" si="236">(IF((C492-L$2)&gt;0,((C492-L$2-L$5)/((L$4*L$2)-L$5)*L$3*-1),((C492-L$2+L$5)/((L$4*L$2)-L$5)*L$3*-1)))</f>
        <v>8.80126953125</v>
      </c>
      <c r="I492" s="8">
        <f t="shared" si="234"/>
        <v>12.157531081074442</v>
      </c>
      <c r="J492" s="8"/>
      <c r="K492" s="8"/>
      <c r="L492" s="8">
        <f t="shared" si="228"/>
        <v>0</v>
      </c>
      <c r="M492" s="8">
        <f t="shared" si="229"/>
        <v>3786.8992678129266</v>
      </c>
      <c r="N492" s="8">
        <f>AVERAGE(D$79:D492)</f>
        <v>3766.424210258152</v>
      </c>
      <c r="O492" s="8">
        <f>AVERAGE(M$79:M492)</f>
        <v>3783.4294354577369</v>
      </c>
      <c r="P492" s="8">
        <f t="shared" si="233"/>
        <v>3779.3438814103097</v>
      </c>
      <c r="Q492" s="8">
        <f>AVERAGE(P$79:P492)</f>
        <v>3758.4579422293859</v>
      </c>
      <c r="R492">
        <f t="shared" si="231"/>
        <v>633</v>
      </c>
      <c r="S492" s="9"/>
      <c r="T492" s="8"/>
      <c r="U492" s="9"/>
      <c r="Y492">
        <v>0</v>
      </c>
      <c r="Z492">
        <f t="shared" si="235"/>
        <v>633</v>
      </c>
      <c r="AA492">
        <f t="shared" si="230"/>
        <v>-1199.9649419676755</v>
      </c>
      <c r="AO492" s="5">
        <f t="shared" si="232"/>
        <v>40098.111886573301</v>
      </c>
      <c r="AP492" s="51">
        <f>LOOKUP($AO492,Data!$A$6:$A$1806,Data!$B$6:$B$1806)</f>
        <v>59.988998413085937</v>
      </c>
      <c r="AQ492" s="9">
        <f>LOOKUP($AO492,Data!$A$6:$A$1806,Data!$C$6:$C$1806)</f>
        <v>3733.115234375</v>
      </c>
      <c r="AR492" s="9">
        <f>LOOKUP($AO492,Data!$A$6:$A$1806,Data!$D$6:$D$1806)</f>
        <v>350</v>
      </c>
      <c r="AS492" s="9">
        <f>IF($AS$1="+",LOOKUP($AO492,Data!$A$6:$A$1806,Data!$E$6:$E$1806)*-1,LOOKUP($AO492,Data!$A$6:$A$1806,Data!$E$6:$E$1806))</f>
        <v>-212.57363891601562</v>
      </c>
      <c r="AT492" s="9">
        <f>LOOKUP($AO492,Data!$A$6:$A$1806,Data!$F$6:$F$1806)</f>
        <v>16</v>
      </c>
      <c r="AU492" s="9">
        <f>LOOKUP($AO492,Data!$A$6:$A$1806,Data!$G$6:$G$1806)</f>
        <v>291</v>
      </c>
      <c r="AV492" s="9">
        <f>LOOKUP($AO492,Data!$A$6:$A$1806,Data!$H$6:$H$1806)</f>
        <v>10</v>
      </c>
      <c r="AW492" s="9">
        <f>LOOKUP($AO492,Data!$A$6:$A$1806,Data!$I$6:$I$1806)</f>
        <v>0</v>
      </c>
      <c r="AX492" s="9">
        <f>LOOKUP($AO492,Data!$A$6:$A$1806,Data!$J$6:$J$1806)</f>
        <v>-103</v>
      </c>
      <c r="AY492" s="9">
        <f>LOOKUP($AO492,Data!$A$6:$A$1806,Data!$K$6:$K$1806)</f>
        <v>7687</v>
      </c>
      <c r="AZ492" s="16">
        <f t="shared" ref="AZ492:AZ529" si="237">(IF((AP492-$L$2)&gt;0,((AP492-$L$2-$L$5)/(($L$4*$L$2)-$L$5)*$L$3*-1),((AP492-$L$2+$L$5)/(($L$4*$L$2)-$L$5)*$L$3*-1)))</f>
        <v>8.80126953125</v>
      </c>
      <c r="BB492" s="5"/>
      <c r="BO492" s="77"/>
      <c r="BP492" s="5"/>
      <c r="BQ492" s="77"/>
      <c r="BR492" s="77"/>
      <c r="BS492" s="77"/>
      <c r="BT492" s="77"/>
      <c r="BU492" s="77"/>
      <c r="BV492" s="77"/>
      <c r="BW492" s="77"/>
      <c r="BX492" s="77"/>
      <c r="CA492" s="77"/>
    </row>
    <row r="493" spans="2:79">
      <c r="B493" s="5">
        <f t="shared" si="227"/>
        <v>40098.111909721447</v>
      </c>
      <c r="C493">
        <f>LOOKUP(B493,Data!$A$6:$A$1806,Data!B$6:B$1806)</f>
        <v>59.988998413085937</v>
      </c>
      <c r="D493" s="8">
        <f>LOOKUP(B493,Data!$A$6:$A$1806,Data!C$6:C$1806)</f>
        <v>3733.115234375</v>
      </c>
      <c r="H493" s="16">
        <f t="shared" si="236"/>
        <v>8.80126953125</v>
      </c>
      <c r="I493" s="8">
        <f t="shared" si="234"/>
        <v>10.982839538635886</v>
      </c>
      <c r="J493" s="8"/>
      <c r="K493" s="8"/>
      <c r="L493" s="8">
        <f t="shared" si="228"/>
        <v>0</v>
      </c>
      <c r="M493" s="8">
        <f t="shared" si="229"/>
        <v>3785.7245762704879</v>
      </c>
      <c r="N493" s="8">
        <f>AVERAGE(D$79:D493)</f>
        <v>3766.3439476656627</v>
      </c>
      <c r="O493" s="8">
        <f>AVERAGE(M$79:M493)</f>
        <v>3783.4349659175264</v>
      </c>
      <c r="P493" s="8">
        <f t="shared" si="233"/>
        <v>3779.3438814103097</v>
      </c>
      <c r="Q493" s="8">
        <f>AVERAGE(P$79:P493)</f>
        <v>3758.5083913578424</v>
      </c>
      <c r="R493">
        <f t="shared" si="231"/>
        <v>633</v>
      </c>
      <c r="S493" s="9"/>
      <c r="T493" s="8"/>
      <c r="U493" s="9"/>
      <c r="Y493">
        <v>0</v>
      </c>
      <c r="Z493">
        <f t="shared" si="235"/>
        <v>633</v>
      </c>
      <c r="AA493">
        <f t="shared" si="230"/>
        <v>-1199.9649419676755</v>
      </c>
      <c r="AO493" s="5">
        <f t="shared" si="232"/>
        <v>40098.111909721447</v>
      </c>
      <c r="AP493" s="51">
        <f>LOOKUP($AO493,Data!$A$6:$A$1806,Data!$B$6:$B$1806)</f>
        <v>59.988998413085937</v>
      </c>
      <c r="AQ493" s="9">
        <f>LOOKUP($AO493,Data!$A$6:$A$1806,Data!$C$6:$C$1806)</f>
        <v>3733.115234375</v>
      </c>
      <c r="AR493" s="9">
        <f>LOOKUP($AO493,Data!$A$6:$A$1806,Data!$D$6:$D$1806)</f>
        <v>350</v>
      </c>
      <c r="AS493" s="9">
        <f>IF($AS$1="+",LOOKUP($AO493,Data!$A$6:$A$1806,Data!$E$6:$E$1806)*-1,LOOKUP($AO493,Data!$A$6:$A$1806,Data!$E$6:$E$1806))</f>
        <v>-212.57363891601562</v>
      </c>
      <c r="AT493" s="9">
        <f>LOOKUP($AO493,Data!$A$6:$A$1806,Data!$F$6:$F$1806)</f>
        <v>16</v>
      </c>
      <c r="AU493" s="9">
        <f>LOOKUP($AO493,Data!$A$6:$A$1806,Data!$G$6:$G$1806)</f>
        <v>291</v>
      </c>
      <c r="AV493" s="9">
        <f>LOOKUP($AO493,Data!$A$6:$A$1806,Data!$H$6:$H$1806)</f>
        <v>10</v>
      </c>
      <c r="AW493" s="9">
        <f>LOOKUP($AO493,Data!$A$6:$A$1806,Data!$I$6:$I$1806)</f>
        <v>0</v>
      </c>
      <c r="AX493" s="9">
        <f>LOOKUP($AO493,Data!$A$6:$A$1806,Data!$J$6:$J$1806)</f>
        <v>-103</v>
      </c>
      <c r="AY493" s="9">
        <f>LOOKUP($AO493,Data!$A$6:$A$1806,Data!$K$6:$K$1806)</f>
        <v>7687</v>
      </c>
      <c r="AZ493" s="16">
        <f t="shared" si="237"/>
        <v>8.80126953125</v>
      </c>
      <c r="BB493" s="5"/>
      <c r="BO493" s="77"/>
      <c r="BP493" s="5"/>
      <c r="BQ493" s="77"/>
      <c r="BR493" s="77"/>
      <c r="BS493" s="77"/>
      <c r="BT493" s="77"/>
      <c r="BU493" s="77"/>
      <c r="BV493" s="77"/>
      <c r="BW493" s="77"/>
      <c r="BX493" s="77"/>
      <c r="CA493" s="77"/>
    </row>
    <row r="494" spans="2:79">
      <c r="B494" s="5">
        <f t="shared" ref="B494:B529" si="238">B493+TIME(0,0,$B$1)</f>
        <v>40098.111932869593</v>
      </c>
      <c r="C494">
        <f>LOOKUP(B494,Data!$A$6:$A$1806,Data!B$6:B$1806)</f>
        <v>59.988998413085937</v>
      </c>
      <c r="D494" s="8">
        <f>LOOKUP(B494,Data!$A$6:$A$1806,Data!C$6:C$1806)</f>
        <v>3729.18017578125</v>
      </c>
      <c r="H494" s="16">
        <f t="shared" si="236"/>
        <v>8.80126953125</v>
      </c>
      <c r="I494" s="8">
        <f t="shared" si="234"/>
        <v>10.219290036050825</v>
      </c>
      <c r="J494" s="8"/>
      <c r="K494" s="8"/>
      <c r="L494" s="8">
        <f t="shared" si="228"/>
        <v>0</v>
      </c>
      <c r="M494" s="8">
        <f t="shared" si="229"/>
        <v>3784.9610267679027</v>
      </c>
      <c r="N494" s="8">
        <f>AVERAGE(D$79:D494)</f>
        <v>3766.2546116755557</v>
      </c>
      <c r="O494" s="8">
        <f>AVERAGE(M$79:M494)</f>
        <v>3783.4386343330325</v>
      </c>
      <c r="P494" s="8">
        <f t="shared" si="233"/>
        <v>3779.3438814103097</v>
      </c>
      <c r="Q494" s="8">
        <f>AVERAGE(P$79:P494)</f>
        <v>3758.5585973579691</v>
      </c>
      <c r="R494">
        <f t="shared" si="231"/>
        <v>633</v>
      </c>
      <c r="S494" s="9"/>
      <c r="T494" s="8"/>
      <c r="U494" s="9"/>
      <c r="Y494">
        <v>0</v>
      </c>
      <c r="Z494">
        <f t="shared" si="235"/>
        <v>633</v>
      </c>
      <c r="AA494">
        <f t="shared" si="230"/>
        <v>-1199.9649419676755</v>
      </c>
      <c r="AO494" s="5">
        <f t="shared" si="232"/>
        <v>40098.111932869593</v>
      </c>
      <c r="AP494" s="51">
        <f>LOOKUP($AO494,Data!$A$6:$A$1806,Data!$B$6:$B$1806)</f>
        <v>59.988998413085937</v>
      </c>
      <c r="AQ494" s="9">
        <f>LOOKUP($AO494,Data!$A$6:$A$1806,Data!$C$6:$C$1806)</f>
        <v>3729.18017578125</v>
      </c>
      <c r="AR494" s="9">
        <f>LOOKUP($AO494,Data!$A$6:$A$1806,Data!$D$6:$D$1806)</f>
        <v>350</v>
      </c>
      <c r="AS494" s="9">
        <f>IF($AS$1="+",LOOKUP($AO494,Data!$A$6:$A$1806,Data!$E$6:$E$1806)*-1,LOOKUP($AO494,Data!$A$6:$A$1806,Data!$E$6:$E$1806))</f>
        <v>-219.89729309082031</v>
      </c>
      <c r="AT494" s="9">
        <f>LOOKUP($AO494,Data!$A$6:$A$1806,Data!$F$6:$F$1806)</f>
        <v>16</v>
      </c>
      <c r="AU494" s="9">
        <f>LOOKUP($AO494,Data!$A$6:$A$1806,Data!$G$6:$G$1806)</f>
        <v>291.5</v>
      </c>
      <c r="AV494" s="9">
        <f>LOOKUP($AO494,Data!$A$6:$A$1806,Data!$H$6:$H$1806)</f>
        <v>10</v>
      </c>
      <c r="AW494" s="9">
        <f>LOOKUP($AO494,Data!$A$6:$A$1806,Data!$I$6:$I$1806)</f>
        <v>0</v>
      </c>
      <c r="AX494" s="9">
        <f>LOOKUP($AO494,Data!$A$6:$A$1806,Data!$J$6:$J$1806)</f>
        <v>-103</v>
      </c>
      <c r="AY494" s="9">
        <f>LOOKUP($AO494,Data!$A$6:$A$1806,Data!$K$6:$K$1806)</f>
        <v>7689</v>
      </c>
      <c r="AZ494" s="16">
        <f t="shared" si="237"/>
        <v>8.80126953125</v>
      </c>
      <c r="BB494" s="5"/>
      <c r="BO494" s="77"/>
      <c r="BP494" s="5"/>
      <c r="BQ494" s="77"/>
      <c r="BR494" s="77"/>
      <c r="BS494" s="77"/>
      <c r="BT494" s="77"/>
      <c r="BU494" s="77"/>
      <c r="BV494" s="77"/>
      <c r="BW494" s="77"/>
      <c r="BX494" s="77"/>
      <c r="CA494" s="77"/>
    </row>
    <row r="495" spans="2:79">
      <c r="B495" s="5">
        <f t="shared" si="238"/>
        <v>40098.111956017739</v>
      </c>
      <c r="C495">
        <f>LOOKUP(B495,Data!$A$6:$A$1806,Data!B$6:B$1806)</f>
        <v>59.98699951171875</v>
      </c>
      <c r="D495" s="8">
        <f>LOOKUP(B495,Data!$A$6:$A$1806,Data!C$6:C$1806)</f>
        <v>3725.458740234375</v>
      </c>
      <c r="H495" s="16">
        <f t="shared" si="236"/>
        <v>10.400390625</v>
      </c>
      <c r="I495" s="8">
        <f t="shared" si="234"/>
        <v>10.282675242183036</v>
      </c>
      <c r="J495" s="8"/>
      <c r="K495" s="8"/>
      <c r="L495" s="8">
        <f t="shared" si="228"/>
        <v>0</v>
      </c>
      <c r="M495" s="8">
        <f t="shared" si="229"/>
        <v>3785.024411974035</v>
      </c>
      <c r="N495" s="8">
        <f>AVERAGE(D$79:D495)</f>
        <v>3766.156779849558</v>
      </c>
      <c r="O495" s="8">
        <f>AVERAGE(M$79:M495)</f>
        <v>3783.4424371571113</v>
      </c>
      <c r="P495" s="8">
        <f t="shared" si="233"/>
        <v>3779.3438814103097</v>
      </c>
      <c r="Q495" s="8">
        <f>AVERAGE(P$79:P495)</f>
        <v>3758.6085619830947</v>
      </c>
      <c r="R495">
        <f t="shared" si="231"/>
        <v>633</v>
      </c>
      <c r="S495" s="9"/>
      <c r="T495" s="8"/>
      <c r="U495" s="9"/>
      <c r="Y495">
        <v>0</v>
      </c>
      <c r="Z495">
        <f t="shared" si="235"/>
        <v>633</v>
      </c>
      <c r="AA495">
        <f t="shared" si="230"/>
        <v>-1156.1550391917785</v>
      </c>
      <c r="AO495" s="5">
        <f t="shared" si="232"/>
        <v>40098.111956017739</v>
      </c>
      <c r="AP495" s="51">
        <f>LOOKUP($AO495,Data!$A$6:$A$1806,Data!$B$6:$B$1806)</f>
        <v>59.98699951171875</v>
      </c>
      <c r="AQ495" s="9">
        <f>LOOKUP($AO495,Data!$A$6:$A$1806,Data!$C$6:$C$1806)</f>
        <v>3725.458740234375</v>
      </c>
      <c r="AR495" s="9">
        <f>LOOKUP($AO495,Data!$A$6:$A$1806,Data!$D$6:$D$1806)</f>
        <v>350</v>
      </c>
      <c r="AS495" s="9">
        <f>IF($AS$1="+",LOOKUP($AO495,Data!$A$6:$A$1806,Data!$E$6:$E$1806)*-1,LOOKUP($AO495,Data!$A$6:$A$1806,Data!$E$6:$E$1806))</f>
        <v>-219.89729309082031</v>
      </c>
      <c r="AT495" s="9">
        <f>LOOKUP($AO495,Data!$A$6:$A$1806,Data!$F$6:$F$1806)</f>
        <v>16</v>
      </c>
      <c r="AU495" s="9">
        <f>LOOKUP($AO495,Data!$A$6:$A$1806,Data!$G$6:$G$1806)</f>
        <v>292</v>
      </c>
      <c r="AV495" s="9">
        <f>LOOKUP($AO495,Data!$A$6:$A$1806,Data!$H$6:$H$1806)</f>
        <v>10</v>
      </c>
      <c r="AW495" s="9">
        <f>LOOKUP($AO495,Data!$A$6:$A$1806,Data!$I$6:$I$1806)</f>
        <v>0</v>
      </c>
      <c r="AX495" s="9">
        <f>LOOKUP($AO495,Data!$A$6:$A$1806,Data!$J$6:$J$1806)</f>
        <v>-103</v>
      </c>
      <c r="AY495" s="9">
        <f>LOOKUP($AO495,Data!$A$6:$A$1806,Data!$K$6:$K$1806)</f>
        <v>7690</v>
      </c>
      <c r="AZ495" s="16">
        <f t="shared" si="237"/>
        <v>10.400390625</v>
      </c>
      <c r="BB495" s="5"/>
      <c r="BO495" s="77"/>
      <c r="BP495" s="5"/>
      <c r="BQ495" s="77"/>
      <c r="BR495" s="77"/>
      <c r="BS495" s="77"/>
      <c r="BT495" s="77"/>
      <c r="BU495" s="77"/>
      <c r="BV495" s="77"/>
      <c r="BW495" s="77"/>
      <c r="BX495" s="77"/>
      <c r="CA495" s="77"/>
    </row>
    <row r="496" spans="2:79">
      <c r="B496" s="5">
        <f t="shared" si="238"/>
        <v>40098.111979165886</v>
      </c>
      <c r="C496">
        <f>LOOKUP(B496,Data!$A$6:$A$1806,Data!B$6:B$1806)</f>
        <v>59.98699951171875</v>
      </c>
      <c r="D496" s="8">
        <f>LOOKUP(B496,Data!$A$6:$A$1806,Data!C$6:C$1806)</f>
        <v>3725.458740234375</v>
      </c>
      <c r="H496" s="16">
        <f t="shared" si="236"/>
        <v>10.400390625</v>
      </c>
      <c r="I496" s="8">
        <f t="shared" si="234"/>
        <v>10.323875626168974</v>
      </c>
      <c r="J496" s="8"/>
      <c r="K496" s="8"/>
      <c r="L496" s="8">
        <f t="shared" si="228"/>
        <v>0</v>
      </c>
      <c r="M496" s="8">
        <f t="shared" si="229"/>
        <v>3785.0656123580211</v>
      </c>
      <c r="N496" s="8">
        <f>AVERAGE(D$79:D496)</f>
        <v>3766.0594161184213</v>
      </c>
      <c r="O496" s="8">
        <f>AVERAGE(M$79:M496)</f>
        <v>3783.4463203513719</v>
      </c>
      <c r="P496" s="8">
        <f t="shared" si="233"/>
        <v>3779.3438814103097</v>
      </c>
      <c r="Q496" s="8">
        <f>AVERAGE(P$79:P496)</f>
        <v>3758.6582869697309</v>
      </c>
      <c r="R496">
        <f t="shared" si="231"/>
        <v>633</v>
      </c>
      <c r="S496" s="9"/>
      <c r="T496" s="8"/>
      <c r="U496" s="9"/>
      <c r="Y496">
        <v>0</v>
      </c>
      <c r="Z496">
        <f t="shared" si="235"/>
        <v>633</v>
      </c>
      <c r="AA496">
        <f t="shared" si="230"/>
        <v>-1156.1550391917785</v>
      </c>
      <c r="AO496" s="5">
        <f t="shared" si="232"/>
        <v>40098.111979165886</v>
      </c>
      <c r="AP496" s="51">
        <f>LOOKUP($AO496,Data!$A$6:$A$1806,Data!$B$6:$B$1806)</f>
        <v>59.98699951171875</v>
      </c>
      <c r="AQ496" s="9">
        <f>LOOKUP($AO496,Data!$A$6:$A$1806,Data!$C$6:$C$1806)</f>
        <v>3725.458740234375</v>
      </c>
      <c r="AR496" s="9">
        <f>LOOKUP($AO496,Data!$A$6:$A$1806,Data!$D$6:$D$1806)</f>
        <v>350</v>
      </c>
      <c r="AS496" s="9">
        <f>IF($AS$1="+",LOOKUP($AO496,Data!$A$6:$A$1806,Data!$E$6:$E$1806)*-1,LOOKUP($AO496,Data!$A$6:$A$1806,Data!$E$6:$E$1806))</f>
        <v>-219.89729309082031</v>
      </c>
      <c r="AT496" s="9">
        <f>LOOKUP($AO496,Data!$A$6:$A$1806,Data!$F$6:$F$1806)</f>
        <v>16</v>
      </c>
      <c r="AU496" s="9">
        <f>LOOKUP($AO496,Data!$A$6:$A$1806,Data!$G$6:$G$1806)</f>
        <v>292</v>
      </c>
      <c r="AV496" s="9">
        <f>LOOKUP($AO496,Data!$A$6:$A$1806,Data!$H$6:$H$1806)</f>
        <v>10</v>
      </c>
      <c r="AW496" s="9">
        <f>LOOKUP($AO496,Data!$A$6:$A$1806,Data!$I$6:$I$1806)</f>
        <v>0</v>
      </c>
      <c r="AX496" s="9">
        <f>LOOKUP($AO496,Data!$A$6:$A$1806,Data!$J$6:$J$1806)</f>
        <v>-103</v>
      </c>
      <c r="AY496" s="9">
        <f>LOOKUP($AO496,Data!$A$6:$A$1806,Data!$K$6:$K$1806)</f>
        <v>7690</v>
      </c>
      <c r="AZ496" s="16">
        <f t="shared" si="237"/>
        <v>10.400390625</v>
      </c>
      <c r="BB496" s="5"/>
      <c r="BO496" s="77"/>
      <c r="BP496" s="5"/>
      <c r="BQ496" s="77"/>
      <c r="BR496" s="77"/>
      <c r="BS496" s="77"/>
      <c r="BT496" s="77"/>
      <c r="BU496" s="77"/>
      <c r="BV496" s="77"/>
      <c r="BW496" s="77"/>
      <c r="BX496" s="77"/>
      <c r="CA496" s="77"/>
    </row>
    <row r="497" spans="2:79">
      <c r="B497" s="5">
        <f t="shared" si="238"/>
        <v>40098.112002314032</v>
      </c>
      <c r="C497">
        <f>LOOKUP(B497,Data!$A$6:$A$1806,Data!B$6:B$1806)</f>
        <v>59.990001678466797</v>
      </c>
      <c r="D497" s="8">
        <f>LOOKUP(B497,Data!$A$6:$A$1806,Data!C$6:C$1806)</f>
        <v>3720.10791015625</v>
      </c>
      <c r="H497" s="16">
        <f t="shared" si="236"/>
        <v>7.9986572265625</v>
      </c>
      <c r="I497" s="8">
        <f t="shared" si="234"/>
        <v>9.5100491863067091</v>
      </c>
      <c r="J497" s="8"/>
      <c r="K497" s="8"/>
      <c r="L497" s="8">
        <f t="shared" si="228"/>
        <v>0</v>
      </c>
      <c r="M497" s="8">
        <f t="shared" si="229"/>
        <v>3784.2517859181589</v>
      </c>
      <c r="N497" s="8">
        <f>AVERAGE(D$79:D497)</f>
        <v>3765.9497466531175</v>
      </c>
      <c r="O497" s="8">
        <f>AVERAGE(M$79:M497)</f>
        <v>3783.44824270356</v>
      </c>
      <c r="P497" s="8">
        <f t="shared" si="233"/>
        <v>3779.3438814103097</v>
      </c>
      <c r="Q497" s="8">
        <f>AVERAGE(P$79:P497)</f>
        <v>3758.7077740377704</v>
      </c>
      <c r="R497">
        <f t="shared" si="231"/>
        <v>633</v>
      </c>
      <c r="S497" s="9"/>
      <c r="T497" s="8"/>
      <c r="U497" s="9"/>
      <c r="Y497">
        <v>0</v>
      </c>
      <c r="Z497">
        <f t="shared" si="235"/>
        <v>633</v>
      </c>
      <c r="AA497">
        <f t="shared" si="230"/>
        <v>-1223.2291622129667</v>
      </c>
      <c r="AO497" s="5">
        <f t="shared" si="232"/>
        <v>40098.112002314032</v>
      </c>
      <c r="AP497" s="51">
        <f>LOOKUP($AO497,Data!$A$6:$A$1806,Data!$B$6:$B$1806)</f>
        <v>59.990001678466797</v>
      </c>
      <c r="AQ497" s="9">
        <f>LOOKUP($AO497,Data!$A$6:$A$1806,Data!$C$6:$C$1806)</f>
        <v>3720.10791015625</v>
      </c>
      <c r="AR497" s="9">
        <f>LOOKUP($AO497,Data!$A$6:$A$1806,Data!$D$6:$D$1806)</f>
        <v>350</v>
      </c>
      <c r="AS497" s="9">
        <f>IF($AS$1="+",LOOKUP($AO497,Data!$A$6:$A$1806,Data!$E$6:$E$1806)*-1,LOOKUP($AO497,Data!$A$6:$A$1806,Data!$E$6:$E$1806))</f>
        <v>-219.89729309082031</v>
      </c>
      <c r="AT497" s="9">
        <f>LOOKUP($AO497,Data!$A$6:$A$1806,Data!$F$6:$F$1806)</f>
        <v>16</v>
      </c>
      <c r="AU497" s="9">
        <f>LOOKUP($AO497,Data!$A$6:$A$1806,Data!$G$6:$G$1806)</f>
        <v>292.5</v>
      </c>
      <c r="AV497" s="9">
        <f>LOOKUP($AO497,Data!$A$6:$A$1806,Data!$H$6:$H$1806)</f>
        <v>10</v>
      </c>
      <c r="AW497" s="9">
        <f>LOOKUP($AO497,Data!$A$6:$A$1806,Data!$I$6:$I$1806)</f>
        <v>0</v>
      </c>
      <c r="AX497" s="9">
        <f>LOOKUP($AO497,Data!$A$6:$A$1806,Data!$J$6:$J$1806)</f>
        <v>-103</v>
      </c>
      <c r="AY497" s="9">
        <f>LOOKUP($AO497,Data!$A$6:$A$1806,Data!$K$6:$K$1806)</f>
        <v>7692</v>
      </c>
      <c r="AZ497" s="16">
        <f t="shared" si="237"/>
        <v>7.9986572265625</v>
      </c>
      <c r="BB497" s="5"/>
      <c r="BO497" s="77"/>
      <c r="BP497" s="5"/>
      <c r="BQ497" s="77"/>
      <c r="BR497" s="77"/>
      <c r="BS497" s="77"/>
      <c r="BT497" s="77"/>
      <c r="BU497" s="77"/>
      <c r="BV497" s="77"/>
      <c r="BW497" s="77"/>
      <c r="BX497" s="77"/>
      <c r="CA497" s="77"/>
    </row>
    <row r="498" spans="2:79">
      <c r="B498" s="5">
        <f t="shared" si="238"/>
        <v>40098.112025462178</v>
      </c>
      <c r="C498">
        <f>LOOKUP(B498,Data!$A$6:$A$1806,Data!B$6:B$1806)</f>
        <v>59.995998382568359</v>
      </c>
      <c r="D498" s="8">
        <f>LOOKUP(B498,Data!$A$6:$A$1806,Data!C$6:C$1806)</f>
        <v>3720.938232421875</v>
      </c>
      <c r="H498" s="16">
        <f t="shared" si="236"/>
        <v>3.2012939453125</v>
      </c>
      <c r="I498" s="8">
        <f t="shared" si="234"/>
        <v>7.3019848519587365</v>
      </c>
      <c r="J498" s="8"/>
      <c r="K498" s="8"/>
      <c r="L498" s="8">
        <f t="shared" si="228"/>
        <v>0</v>
      </c>
      <c r="M498" s="8">
        <f t="shared" si="229"/>
        <v>3782.043721583811</v>
      </c>
      <c r="N498" s="8">
        <f>AVERAGE(D$79:D498)</f>
        <v>3765.8425763811383</v>
      </c>
      <c r="O498" s="8">
        <f>AVERAGE(M$79:M498)</f>
        <v>3783.4448986056559</v>
      </c>
      <c r="P498" s="8">
        <f t="shared" si="233"/>
        <v>3779.3438814103097</v>
      </c>
      <c r="Q498" s="8">
        <f>AVERAGE(P$79:P498)</f>
        <v>3758.7570248906882</v>
      </c>
      <c r="R498">
        <f t="shared" si="231"/>
        <v>633</v>
      </c>
      <c r="S498" s="9"/>
      <c r="T498" s="8"/>
      <c r="U498" s="9"/>
      <c r="Y498">
        <v>0</v>
      </c>
      <c r="Z498">
        <f t="shared" si="235"/>
        <v>633</v>
      </c>
      <c r="AA498">
        <f t="shared" si="230"/>
        <v>-1383.5590278067286</v>
      </c>
      <c r="AO498" s="5">
        <f t="shared" si="232"/>
        <v>40098.112025462178</v>
      </c>
      <c r="AP498" s="51">
        <f>LOOKUP($AO498,Data!$A$6:$A$1806,Data!$B$6:$B$1806)</f>
        <v>59.995998382568359</v>
      </c>
      <c r="AQ498" s="9">
        <f>LOOKUP($AO498,Data!$A$6:$A$1806,Data!$C$6:$C$1806)</f>
        <v>3720.938232421875</v>
      </c>
      <c r="AR498" s="9">
        <f>LOOKUP($AO498,Data!$A$6:$A$1806,Data!$D$6:$D$1806)</f>
        <v>350</v>
      </c>
      <c r="AS498" s="9">
        <f>IF($AS$1="+",LOOKUP($AO498,Data!$A$6:$A$1806,Data!$E$6:$E$1806)*-1,LOOKUP($AO498,Data!$A$6:$A$1806,Data!$E$6:$E$1806))</f>
        <v>-219.89729309082031</v>
      </c>
      <c r="AT498" s="9">
        <f>LOOKUP($AO498,Data!$A$6:$A$1806,Data!$F$6:$F$1806)</f>
        <v>16</v>
      </c>
      <c r="AU498" s="9">
        <f>LOOKUP($AO498,Data!$A$6:$A$1806,Data!$G$6:$G$1806)</f>
        <v>293</v>
      </c>
      <c r="AV498" s="9">
        <f>LOOKUP($AO498,Data!$A$6:$A$1806,Data!$H$6:$H$1806)</f>
        <v>10</v>
      </c>
      <c r="AW498" s="9">
        <f>LOOKUP($AO498,Data!$A$6:$A$1806,Data!$I$6:$I$1806)</f>
        <v>0</v>
      </c>
      <c r="AX498" s="9">
        <f>LOOKUP($AO498,Data!$A$6:$A$1806,Data!$J$6:$J$1806)</f>
        <v>-103</v>
      </c>
      <c r="AY498" s="9">
        <f>LOOKUP($AO498,Data!$A$6:$A$1806,Data!$K$6:$K$1806)</f>
        <v>7692</v>
      </c>
      <c r="AZ498" s="16">
        <f t="shared" si="237"/>
        <v>3.2012939453125</v>
      </c>
      <c r="BB498" s="5"/>
      <c r="BO498" s="77"/>
      <c r="BP498" s="5"/>
      <c r="BQ498" s="77"/>
      <c r="BR498" s="77"/>
      <c r="BS498" s="77"/>
      <c r="BT498" s="77"/>
      <c r="BU498" s="77"/>
      <c r="BV498" s="77"/>
      <c r="BW498" s="77"/>
      <c r="BX498" s="77"/>
      <c r="CA498" s="77"/>
    </row>
    <row r="499" spans="2:79">
      <c r="B499" s="5">
        <f t="shared" si="238"/>
        <v>40098.112048610325</v>
      </c>
      <c r="C499">
        <f>LOOKUP(B499,Data!$A$6:$A$1806,Data!B$6:B$1806)</f>
        <v>59.995998382568359</v>
      </c>
      <c r="D499" s="8">
        <f>LOOKUP(B499,Data!$A$6:$A$1806,Data!C$6:C$1806)</f>
        <v>3720.938232421875</v>
      </c>
      <c r="H499" s="16">
        <f t="shared" si="236"/>
        <v>3.2012939453125</v>
      </c>
      <c r="I499" s="8">
        <f t="shared" si="234"/>
        <v>5.8667430346325542</v>
      </c>
      <c r="J499" s="8"/>
      <c r="K499" s="8"/>
      <c r="L499" s="8">
        <f t="shared" si="228"/>
        <v>0</v>
      </c>
      <c r="M499" s="8">
        <f t="shared" si="229"/>
        <v>3780.6084797664848</v>
      </c>
      <c r="N499" s="8">
        <f>AVERAGE(D$79:D499)</f>
        <v>3765.7359152315917</v>
      </c>
      <c r="O499" s="8">
        <f>AVERAGE(M$79:M499)</f>
        <v>3783.4381612687457</v>
      </c>
      <c r="P499" s="8">
        <f t="shared" si="233"/>
        <v>3779.3438814103097</v>
      </c>
      <c r="Q499" s="8">
        <f>AVERAGE(P$79:P499)</f>
        <v>3758.8060412157347</v>
      </c>
      <c r="R499">
        <f t="shared" si="231"/>
        <v>633</v>
      </c>
      <c r="S499" s="9"/>
      <c r="T499" s="8"/>
      <c r="U499" s="9"/>
      <c r="Y499">
        <v>0</v>
      </c>
      <c r="Z499">
        <f t="shared" si="235"/>
        <v>633</v>
      </c>
      <c r="AA499">
        <f t="shared" si="230"/>
        <v>-1383.5590278067286</v>
      </c>
      <c r="AO499" s="5">
        <f t="shared" si="232"/>
        <v>40098.112048610325</v>
      </c>
      <c r="AP499" s="51">
        <f>LOOKUP($AO499,Data!$A$6:$A$1806,Data!$B$6:$B$1806)</f>
        <v>59.995998382568359</v>
      </c>
      <c r="AQ499" s="9">
        <f>LOOKUP($AO499,Data!$A$6:$A$1806,Data!$C$6:$C$1806)</f>
        <v>3720.938232421875</v>
      </c>
      <c r="AR499" s="9">
        <f>LOOKUP($AO499,Data!$A$6:$A$1806,Data!$D$6:$D$1806)</f>
        <v>350</v>
      </c>
      <c r="AS499" s="9">
        <f>IF($AS$1="+",LOOKUP($AO499,Data!$A$6:$A$1806,Data!$E$6:$E$1806)*-1,LOOKUP($AO499,Data!$A$6:$A$1806,Data!$E$6:$E$1806))</f>
        <v>-219.89729309082031</v>
      </c>
      <c r="AT499" s="9">
        <f>LOOKUP($AO499,Data!$A$6:$A$1806,Data!$F$6:$F$1806)</f>
        <v>16</v>
      </c>
      <c r="AU499" s="9">
        <f>LOOKUP($AO499,Data!$A$6:$A$1806,Data!$G$6:$G$1806)</f>
        <v>293</v>
      </c>
      <c r="AV499" s="9">
        <f>LOOKUP($AO499,Data!$A$6:$A$1806,Data!$H$6:$H$1806)</f>
        <v>10</v>
      </c>
      <c r="AW499" s="9">
        <f>LOOKUP($AO499,Data!$A$6:$A$1806,Data!$I$6:$I$1806)</f>
        <v>0</v>
      </c>
      <c r="AX499" s="9">
        <f>LOOKUP($AO499,Data!$A$6:$A$1806,Data!$J$6:$J$1806)</f>
        <v>-103</v>
      </c>
      <c r="AY499" s="9">
        <f>LOOKUP($AO499,Data!$A$6:$A$1806,Data!$K$6:$K$1806)</f>
        <v>7692</v>
      </c>
      <c r="AZ499" s="16">
        <f t="shared" si="237"/>
        <v>3.2012939453125</v>
      </c>
      <c r="BB499" s="5"/>
      <c r="BO499" s="77"/>
      <c r="BP499" s="5"/>
      <c r="BQ499" s="77"/>
      <c r="BR499" s="77"/>
      <c r="BS499" s="77"/>
      <c r="BT499" s="77"/>
      <c r="BU499" s="77"/>
      <c r="BV499" s="77"/>
      <c r="BW499" s="77"/>
      <c r="BX499" s="77"/>
      <c r="CA499" s="77"/>
    </row>
    <row r="500" spans="2:79">
      <c r="B500" s="5">
        <f t="shared" si="238"/>
        <v>40098.112071758471</v>
      </c>
      <c r="C500">
        <f>LOOKUP(B500,Data!$A$6:$A$1806,Data!B$6:B$1806)</f>
        <v>60.000999450683594</v>
      </c>
      <c r="D500" s="8">
        <f>LOOKUP(B500,Data!$A$6:$A$1806,Data!C$6:C$1806)</f>
        <v>3725.6767578125</v>
      </c>
      <c r="H500" s="16">
        <f t="shared" si="236"/>
        <v>-0.799560546875</v>
      </c>
      <c r="I500" s="8">
        <f t="shared" si="234"/>
        <v>3.5335367811049103</v>
      </c>
      <c r="J500" s="8"/>
      <c r="K500" s="8"/>
      <c r="L500" s="8">
        <f t="shared" si="228"/>
        <v>0</v>
      </c>
      <c r="M500" s="8">
        <f t="shared" si="229"/>
        <v>3778.275273512957</v>
      </c>
      <c r="N500" s="8">
        <f>AVERAGE(D$79:D500)</f>
        <v>3765.640988318276</v>
      </c>
      <c r="O500" s="8">
        <f>AVERAGE(M$79:M500)</f>
        <v>3783.4259269375711</v>
      </c>
      <c r="P500" s="8">
        <f t="shared" si="233"/>
        <v>3779.3438814103097</v>
      </c>
      <c r="Q500" s="8">
        <f>AVERAGE(P$79:P500)</f>
        <v>3758.8548246841306</v>
      </c>
      <c r="R500">
        <f t="shared" si="231"/>
        <v>633</v>
      </c>
      <c r="S500" s="9"/>
      <c r="T500" s="8"/>
      <c r="U500" s="9"/>
      <c r="Y500">
        <v>0</v>
      </c>
      <c r="Z500">
        <f t="shared" si="235"/>
        <v>633</v>
      </c>
      <c r="AA500">
        <f t="shared" si="230"/>
        <v>-1553.3550386145564</v>
      </c>
      <c r="AO500" s="5">
        <f t="shared" si="232"/>
        <v>40098.112071758471</v>
      </c>
      <c r="AP500" s="51">
        <f>LOOKUP($AO500,Data!$A$6:$A$1806,Data!$B$6:$B$1806)</f>
        <v>60.000999450683594</v>
      </c>
      <c r="AQ500" s="9">
        <f>LOOKUP($AO500,Data!$A$6:$A$1806,Data!$C$6:$C$1806)</f>
        <v>3725.6767578125</v>
      </c>
      <c r="AR500" s="9">
        <f>LOOKUP($AO500,Data!$A$6:$A$1806,Data!$D$6:$D$1806)</f>
        <v>350</v>
      </c>
      <c r="AS500" s="9">
        <f>IF($AS$1="+",LOOKUP($AO500,Data!$A$6:$A$1806,Data!$E$6:$E$1806)*-1,LOOKUP($AO500,Data!$A$6:$A$1806,Data!$E$6:$E$1806))</f>
        <v>-219.89729309082031</v>
      </c>
      <c r="AT500" s="9">
        <f>LOOKUP($AO500,Data!$A$6:$A$1806,Data!$F$6:$F$1806)</f>
        <v>16</v>
      </c>
      <c r="AU500" s="9">
        <f>LOOKUP($AO500,Data!$A$6:$A$1806,Data!$G$6:$G$1806)</f>
        <v>293.5</v>
      </c>
      <c r="AV500" s="9">
        <f>LOOKUP($AO500,Data!$A$6:$A$1806,Data!$H$6:$H$1806)</f>
        <v>10</v>
      </c>
      <c r="AW500" s="9">
        <f>LOOKUP($AO500,Data!$A$6:$A$1806,Data!$I$6:$I$1806)</f>
        <v>0</v>
      </c>
      <c r="AX500" s="9">
        <f>LOOKUP($AO500,Data!$A$6:$A$1806,Data!$J$6:$J$1806)</f>
        <v>-103</v>
      </c>
      <c r="AY500" s="9">
        <f>LOOKUP($AO500,Data!$A$6:$A$1806,Data!$K$6:$K$1806)</f>
        <v>7693</v>
      </c>
      <c r="AZ500" s="16">
        <f t="shared" si="237"/>
        <v>-0.799560546875</v>
      </c>
      <c r="BB500" s="5"/>
      <c r="BO500" s="77"/>
      <c r="BP500" s="5"/>
      <c r="BQ500" s="77"/>
      <c r="BR500" s="77"/>
      <c r="BS500" s="77"/>
      <c r="BT500" s="77"/>
      <c r="BU500" s="77"/>
      <c r="BV500" s="77"/>
      <c r="BW500" s="77"/>
      <c r="BX500" s="77"/>
      <c r="CA500" s="77"/>
    </row>
    <row r="501" spans="2:79">
      <c r="B501" s="5">
        <f t="shared" si="238"/>
        <v>40098.112094906617</v>
      </c>
      <c r="C501">
        <f>LOOKUP(B501,Data!$A$6:$A$1806,Data!B$6:B$1806)</f>
        <v>60.004001617431641</v>
      </c>
      <c r="D501" s="8">
        <f>LOOKUP(B501,Data!$A$6:$A$1806,Data!C$6:C$1806)</f>
        <v>3727.754150390625</v>
      </c>
      <c r="H501" s="16">
        <f t="shared" si="236"/>
        <v>-3.2012939453125</v>
      </c>
      <c r="I501" s="8">
        <f t="shared" si="234"/>
        <v>1.1763460268588166</v>
      </c>
      <c r="J501" s="8"/>
      <c r="K501" s="8"/>
      <c r="L501" s="8">
        <f t="shared" si="228"/>
        <v>0</v>
      </c>
      <c r="M501" s="8">
        <f t="shared" si="229"/>
        <v>3775.9180827587111</v>
      </c>
      <c r="N501" s="8">
        <f>AVERAGE(D$79:D501)</f>
        <v>3765.5514213255392</v>
      </c>
      <c r="O501" s="8">
        <f>AVERAGE(M$79:M501)</f>
        <v>3783.4081778969594</v>
      </c>
      <c r="P501" s="8">
        <f t="shared" si="233"/>
        <v>3779.3438814103097</v>
      </c>
      <c r="Q501" s="8">
        <f>AVERAGE(P$79:P501)</f>
        <v>3758.9033769512544</v>
      </c>
      <c r="R501">
        <f t="shared" si="231"/>
        <v>633</v>
      </c>
      <c r="S501" s="9"/>
      <c r="T501" s="8"/>
      <c r="U501" s="9"/>
      <c r="Y501">
        <v>0</v>
      </c>
      <c r="Z501">
        <f t="shared" si="235"/>
        <v>633</v>
      </c>
      <c r="AA501">
        <f t="shared" si="230"/>
        <v>-1676.8950735182659</v>
      </c>
      <c r="AO501" s="5">
        <f t="shared" si="232"/>
        <v>40098.112094906617</v>
      </c>
      <c r="AP501" s="51">
        <f>LOOKUP($AO501,Data!$A$6:$A$1806,Data!$B$6:$B$1806)</f>
        <v>60.004001617431641</v>
      </c>
      <c r="AQ501" s="9">
        <f>LOOKUP($AO501,Data!$A$6:$A$1806,Data!$C$6:$C$1806)</f>
        <v>3727.754150390625</v>
      </c>
      <c r="AR501" s="9">
        <f>LOOKUP($AO501,Data!$A$6:$A$1806,Data!$D$6:$D$1806)</f>
        <v>350</v>
      </c>
      <c r="AS501" s="9">
        <f>IF($AS$1="+",LOOKUP($AO501,Data!$A$6:$A$1806,Data!$E$6:$E$1806)*-1,LOOKUP($AO501,Data!$A$6:$A$1806,Data!$E$6:$E$1806))</f>
        <v>-231.17539978027344</v>
      </c>
      <c r="AT501" s="9">
        <f>LOOKUP($AO501,Data!$A$6:$A$1806,Data!$F$6:$F$1806)</f>
        <v>16</v>
      </c>
      <c r="AU501" s="9">
        <f>LOOKUP($AO501,Data!$A$6:$A$1806,Data!$G$6:$G$1806)</f>
        <v>294</v>
      </c>
      <c r="AV501" s="9">
        <f>LOOKUP($AO501,Data!$A$6:$A$1806,Data!$H$6:$H$1806)</f>
        <v>10</v>
      </c>
      <c r="AW501" s="9">
        <f>LOOKUP($AO501,Data!$A$6:$A$1806,Data!$I$6:$I$1806)</f>
        <v>0</v>
      </c>
      <c r="AX501" s="9">
        <f>LOOKUP($AO501,Data!$A$6:$A$1806,Data!$J$6:$J$1806)</f>
        <v>-103</v>
      </c>
      <c r="AY501" s="9">
        <f>LOOKUP($AO501,Data!$A$6:$A$1806,Data!$K$6:$K$1806)</f>
        <v>7693</v>
      </c>
      <c r="AZ501" s="16">
        <f t="shared" si="237"/>
        <v>-3.2012939453125</v>
      </c>
      <c r="BB501" s="5"/>
      <c r="BO501" s="77"/>
      <c r="BP501" s="5"/>
      <c r="BQ501" s="77"/>
      <c r="BR501" s="77"/>
      <c r="BS501" s="77"/>
      <c r="BT501" s="77"/>
      <c r="BU501" s="77"/>
      <c r="BV501" s="77"/>
      <c r="BW501" s="77"/>
      <c r="BX501" s="77"/>
      <c r="CA501" s="77"/>
    </row>
    <row r="502" spans="2:79">
      <c r="B502" s="5">
        <f t="shared" si="238"/>
        <v>40098.112118054763</v>
      </c>
      <c r="C502">
        <f>LOOKUP(B502,Data!$A$6:$A$1806,Data!B$6:B$1806)</f>
        <v>60.004001617431641</v>
      </c>
      <c r="D502" s="8">
        <f>LOOKUP(B502,Data!$A$6:$A$1806,Data!C$6:C$1806)</f>
        <v>3727.754150390625</v>
      </c>
      <c r="H502" s="16">
        <f t="shared" si="236"/>
        <v>-3.2012939453125</v>
      </c>
      <c r="I502" s="8">
        <f t="shared" si="234"/>
        <v>-0.3558279634011442</v>
      </c>
      <c r="J502" s="8"/>
      <c r="K502" s="8"/>
      <c r="L502" s="8">
        <f t="shared" si="228"/>
        <v>0</v>
      </c>
      <c r="M502" s="8">
        <f t="shared" si="229"/>
        <v>3774.3859087684509</v>
      </c>
      <c r="N502" s="8">
        <f>AVERAGE(D$79:D502)</f>
        <v>3765.4622768186173</v>
      </c>
      <c r="O502" s="8">
        <f>AVERAGE(M$79:M502)</f>
        <v>3783.3868989603357</v>
      </c>
      <c r="P502" s="8">
        <f t="shared" si="233"/>
        <v>3779.3438814103097</v>
      </c>
      <c r="Q502" s="8">
        <f>AVERAGE(P$79:P502)</f>
        <v>3758.9516996568314</v>
      </c>
      <c r="R502">
        <f t="shared" si="231"/>
        <v>633</v>
      </c>
      <c r="S502" s="9"/>
      <c r="T502" s="8"/>
      <c r="U502" s="9"/>
      <c r="Y502">
        <v>0</v>
      </c>
      <c r="Z502">
        <f t="shared" si="235"/>
        <v>633</v>
      </c>
      <c r="AA502">
        <f t="shared" si="230"/>
        <v>-1676.8950735182659</v>
      </c>
      <c r="AO502" s="5">
        <f t="shared" si="232"/>
        <v>40098.112118054763</v>
      </c>
      <c r="AP502" s="51">
        <f>LOOKUP($AO502,Data!$A$6:$A$1806,Data!$B$6:$B$1806)</f>
        <v>60.004001617431641</v>
      </c>
      <c r="AQ502" s="9">
        <f>LOOKUP($AO502,Data!$A$6:$A$1806,Data!$C$6:$C$1806)</f>
        <v>3727.754150390625</v>
      </c>
      <c r="AR502" s="9">
        <f>LOOKUP($AO502,Data!$A$6:$A$1806,Data!$D$6:$D$1806)</f>
        <v>350</v>
      </c>
      <c r="AS502" s="9">
        <f>IF($AS$1="+",LOOKUP($AO502,Data!$A$6:$A$1806,Data!$E$6:$E$1806)*-1,LOOKUP($AO502,Data!$A$6:$A$1806,Data!$E$6:$E$1806))</f>
        <v>-231.17539978027344</v>
      </c>
      <c r="AT502" s="9">
        <f>LOOKUP($AO502,Data!$A$6:$A$1806,Data!$F$6:$F$1806)</f>
        <v>16</v>
      </c>
      <c r="AU502" s="9">
        <f>LOOKUP($AO502,Data!$A$6:$A$1806,Data!$G$6:$G$1806)</f>
        <v>294</v>
      </c>
      <c r="AV502" s="9">
        <f>LOOKUP($AO502,Data!$A$6:$A$1806,Data!$H$6:$H$1806)</f>
        <v>10</v>
      </c>
      <c r="AW502" s="9">
        <f>LOOKUP($AO502,Data!$A$6:$A$1806,Data!$I$6:$I$1806)</f>
        <v>0</v>
      </c>
      <c r="AX502" s="9">
        <f>LOOKUP($AO502,Data!$A$6:$A$1806,Data!$J$6:$J$1806)</f>
        <v>-103</v>
      </c>
      <c r="AY502" s="9">
        <f>LOOKUP($AO502,Data!$A$6:$A$1806,Data!$K$6:$K$1806)</f>
        <v>7693</v>
      </c>
      <c r="AZ502" s="16">
        <f t="shared" si="237"/>
        <v>-3.2012939453125</v>
      </c>
      <c r="BB502" s="5"/>
      <c r="BO502" s="77"/>
      <c r="BP502" s="5"/>
      <c r="BQ502" s="77"/>
      <c r="BR502" s="77"/>
      <c r="BS502" s="77"/>
      <c r="BT502" s="77"/>
      <c r="BU502" s="77"/>
      <c r="BV502" s="77"/>
      <c r="BW502" s="77"/>
      <c r="BX502" s="77"/>
      <c r="CA502" s="77"/>
    </row>
    <row r="503" spans="2:79">
      <c r="B503" s="5">
        <f t="shared" si="238"/>
        <v>40098.11214120291</v>
      </c>
      <c r="C503">
        <f>LOOKUP(B503,Data!$A$6:$A$1806,Data!B$6:B$1806)</f>
        <v>60.006000518798828</v>
      </c>
      <c r="D503" s="8">
        <f>LOOKUP(B503,Data!$A$6:$A$1806,Data!C$6:C$1806)</f>
        <v>3727.683349609375</v>
      </c>
      <c r="H503" s="16">
        <f t="shared" si="236"/>
        <v>-4.8004150390625</v>
      </c>
      <c r="I503" s="8">
        <f t="shared" si="234"/>
        <v>-1.9114334398826187</v>
      </c>
      <c r="J503" s="8"/>
      <c r="K503" s="8"/>
      <c r="L503" s="8">
        <f t="shared" si="228"/>
        <v>0</v>
      </c>
      <c r="M503" s="8">
        <f t="shared" si="229"/>
        <v>3772.8303032919694</v>
      </c>
      <c r="N503" s="8">
        <f>AVERAGE(D$79:D503)</f>
        <v>3765.3733852251839</v>
      </c>
      <c r="O503" s="8">
        <f>AVERAGE(M$79:M503)</f>
        <v>3783.3620599117044</v>
      </c>
      <c r="P503" s="8">
        <f t="shared" si="233"/>
        <v>3779.3438814103097</v>
      </c>
      <c r="Q503" s="8">
        <f>AVERAGE(P$79:P503)</f>
        <v>3758.9997944251177</v>
      </c>
      <c r="R503">
        <f t="shared" si="231"/>
        <v>633</v>
      </c>
      <c r="S503" s="9"/>
      <c r="T503" s="8"/>
      <c r="U503" s="9"/>
      <c r="Y503">
        <v>0</v>
      </c>
      <c r="Z503">
        <f t="shared" si="235"/>
        <v>633</v>
      </c>
      <c r="AA503">
        <f t="shared" si="230"/>
        <v>-1770.657333404471</v>
      </c>
      <c r="AO503" s="5">
        <f t="shared" si="232"/>
        <v>40098.11214120291</v>
      </c>
      <c r="AP503" s="51">
        <f>LOOKUP($AO503,Data!$A$6:$A$1806,Data!$B$6:$B$1806)</f>
        <v>60.006000518798828</v>
      </c>
      <c r="AQ503" s="9">
        <f>LOOKUP($AO503,Data!$A$6:$A$1806,Data!$C$6:$C$1806)</f>
        <v>3727.683349609375</v>
      </c>
      <c r="AR503" s="9">
        <f>LOOKUP($AO503,Data!$A$6:$A$1806,Data!$D$6:$D$1806)</f>
        <v>350</v>
      </c>
      <c r="AS503" s="9">
        <f>IF($AS$1="+",LOOKUP($AO503,Data!$A$6:$A$1806,Data!$E$6:$E$1806)*-1,LOOKUP($AO503,Data!$A$6:$A$1806,Data!$E$6:$E$1806))</f>
        <v>-231.17539978027344</v>
      </c>
      <c r="AT503" s="9">
        <f>LOOKUP($AO503,Data!$A$6:$A$1806,Data!$F$6:$F$1806)</f>
        <v>16</v>
      </c>
      <c r="AU503" s="9">
        <f>LOOKUP($AO503,Data!$A$6:$A$1806,Data!$G$6:$G$1806)</f>
        <v>294.5</v>
      </c>
      <c r="AV503" s="9">
        <f>LOOKUP($AO503,Data!$A$6:$A$1806,Data!$H$6:$H$1806)</f>
        <v>10</v>
      </c>
      <c r="AW503" s="9">
        <f>LOOKUP($AO503,Data!$A$6:$A$1806,Data!$I$6:$I$1806)</f>
        <v>0</v>
      </c>
      <c r="AX503" s="9">
        <f>LOOKUP($AO503,Data!$A$6:$A$1806,Data!$J$6:$J$1806)</f>
        <v>-103</v>
      </c>
      <c r="AY503" s="9">
        <f>LOOKUP($AO503,Data!$A$6:$A$1806,Data!$K$6:$K$1806)</f>
        <v>7694</v>
      </c>
      <c r="AZ503" s="16">
        <f t="shared" si="237"/>
        <v>-4.8004150390625</v>
      </c>
      <c r="BB503" s="5"/>
      <c r="BO503" s="77"/>
      <c r="BP503" s="5"/>
      <c r="BQ503" s="77"/>
      <c r="BR503" s="77"/>
      <c r="BS503" s="77"/>
      <c r="BT503" s="77"/>
      <c r="BU503" s="77"/>
      <c r="BV503" s="77"/>
      <c r="BW503" s="77"/>
      <c r="BX503" s="77"/>
      <c r="CA503" s="77"/>
    </row>
    <row r="504" spans="2:79">
      <c r="B504" s="5">
        <f t="shared" si="238"/>
        <v>40098.112164351056</v>
      </c>
      <c r="C504">
        <f>LOOKUP(B504,Data!$A$6:$A$1806,Data!B$6:B$1806)</f>
        <v>60.013999938964844</v>
      </c>
      <c r="D504" s="8">
        <f>LOOKUP(B504,Data!$A$6:$A$1806,Data!C$6:C$1806)</f>
        <v>3727.2314453125</v>
      </c>
      <c r="H504" s="16">
        <f t="shared" si="236"/>
        <v>-11.199951171875</v>
      </c>
      <c r="I504" s="8">
        <f t="shared" si="234"/>
        <v>-5.1624146460799523</v>
      </c>
      <c r="J504" s="8"/>
      <c r="K504" s="8"/>
      <c r="L504" s="8">
        <f t="shared" si="228"/>
        <v>0</v>
      </c>
      <c r="M504" s="8">
        <f t="shared" si="229"/>
        <v>3769.5793220857722</v>
      </c>
      <c r="N504" s="8">
        <f>AVERAGE(D$79:D504)</f>
        <v>3765.2838501549663</v>
      </c>
      <c r="O504" s="8">
        <f>AVERAGE(M$79:M504)</f>
        <v>3783.3297060670425</v>
      </c>
      <c r="P504" s="8">
        <f t="shared" si="233"/>
        <v>3779.3438814103097</v>
      </c>
      <c r="Q504" s="8">
        <f>AVERAGE(P$79:P504)</f>
        <v>3759.0476628650831</v>
      </c>
      <c r="R504">
        <f t="shared" si="231"/>
        <v>633</v>
      </c>
      <c r="S504" s="9"/>
      <c r="T504" s="8"/>
      <c r="U504" s="9"/>
      <c r="Y504">
        <v>0</v>
      </c>
      <c r="Z504">
        <f t="shared" si="235"/>
        <v>633</v>
      </c>
      <c r="AA504">
        <f t="shared" si="230"/>
        <v>-2281.0798267922196</v>
      </c>
      <c r="AO504" s="5">
        <f t="shared" si="232"/>
        <v>40098.112164351056</v>
      </c>
      <c r="AP504" s="51">
        <f>LOOKUP($AO504,Data!$A$6:$A$1806,Data!$B$6:$B$1806)</f>
        <v>60.013999938964844</v>
      </c>
      <c r="AQ504" s="9">
        <f>LOOKUP($AO504,Data!$A$6:$A$1806,Data!$C$6:$C$1806)</f>
        <v>3727.2314453125</v>
      </c>
      <c r="AR504" s="9">
        <f>LOOKUP($AO504,Data!$A$6:$A$1806,Data!$D$6:$D$1806)</f>
        <v>350</v>
      </c>
      <c r="AS504" s="9">
        <f>IF($AS$1="+",LOOKUP($AO504,Data!$A$6:$A$1806,Data!$E$6:$E$1806)*-1,LOOKUP($AO504,Data!$A$6:$A$1806,Data!$E$6:$E$1806))</f>
        <v>-231.17539978027344</v>
      </c>
      <c r="AT504" s="9">
        <f>LOOKUP($AO504,Data!$A$6:$A$1806,Data!$F$6:$F$1806)</f>
        <v>16</v>
      </c>
      <c r="AU504" s="9">
        <f>LOOKUP($AO504,Data!$A$6:$A$1806,Data!$G$6:$G$1806)</f>
        <v>295</v>
      </c>
      <c r="AV504" s="9">
        <f>LOOKUP($AO504,Data!$A$6:$A$1806,Data!$H$6:$H$1806)</f>
        <v>10</v>
      </c>
      <c r="AW504" s="9">
        <f>LOOKUP($AO504,Data!$A$6:$A$1806,Data!$I$6:$I$1806)</f>
        <v>0</v>
      </c>
      <c r="AX504" s="9">
        <f>LOOKUP($AO504,Data!$A$6:$A$1806,Data!$J$6:$J$1806)</f>
        <v>-103</v>
      </c>
      <c r="AY504" s="9">
        <f>LOOKUP($AO504,Data!$A$6:$A$1806,Data!$K$6:$K$1806)</f>
        <v>7694</v>
      </c>
      <c r="AZ504" s="16">
        <f t="shared" si="237"/>
        <v>-11.199951171875</v>
      </c>
      <c r="BB504" s="5"/>
      <c r="BO504" s="77"/>
      <c r="BP504" s="5"/>
      <c r="BQ504" s="77"/>
      <c r="BR504" s="77"/>
      <c r="BS504" s="77"/>
      <c r="BT504" s="77"/>
      <c r="BU504" s="77"/>
      <c r="BV504" s="77"/>
      <c r="BW504" s="77"/>
      <c r="BX504" s="77"/>
      <c r="CA504" s="77"/>
    </row>
    <row r="505" spans="2:79">
      <c r="B505" s="5">
        <f t="shared" si="238"/>
        <v>40098.112187499202</v>
      </c>
      <c r="C505">
        <f>LOOKUP(B505,Data!$A$6:$A$1806,Data!B$6:B$1806)</f>
        <v>60.013999938964844</v>
      </c>
      <c r="D505" s="8">
        <f>LOOKUP(B505,Data!$A$6:$A$1806,Data!C$6:C$1806)</f>
        <v>3727.2314453125</v>
      </c>
      <c r="H505" s="16">
        <f t="shared" si="236"/>
        <v>-11.199951171875</v>
      </c>
      <c r="I505" s="8">
        <f t="shared" si="234"/>
        <v>-7.2755524301082186</v>
      </c>
      <c r="J505" s="8"/>
      <c r="K505" s="8"/>
      <c r="L505" s="8">
        <f t="shared" si="228"/>
        <v>0</v>
      </c>
      <c r="M505" s="8">
        <f t="shared" si="229"/>
        <v>3767.4661843017439</v>
      </c>
      <c r="N505" s="8">
        <f>AVERAGE(D$79:D505)</f>
        <v>3765.1947344527589</v>
      </c>
      <c r="O505" s="8">
        <f>AVERAGE(M$79:M505)</f>
        <v>3783.2925549622055</v>
      </c>
      <c r="P505" s="8">
        <f t="shared" si="233"/>
        <v>3779.3438814103097</v>
      </c>
      <c r="Q505" s="8">
        <f>AVERAGE(P$79:P505)</f>
        <v>3759.095306570588</v>
      </c>
      <c r="R505">
        <f t="shared" si="231"/>
        <v>633</v>
      </c>
      <c r="S505" s="9"/>
      <c r="T505" s="8"/>
      <c r="U505" s="9"/>
      <c r="Y505">
        <v>0</v>
      </c>
      <c r="Z505">
        <f t="shared" si="235"/>
        <v>633</v>
      </c>
      <c r="AA505">
        <f t="shared" si="230"/>
        <v>-2281.0798267922196</v>
      </c>
      <c r="AO505" s="5">
        <f t="shared" si="232"/>
        <v>40098.112187499202</v>
      </c>
      <c r="AP505" s="51">
        <f>LOOKUP($AO505,Data!$A$6:$A$1806,Data!$B$6:$B$1806)</f>
        <v>60.013999938964844</v>
      </c>
      <c r="AQ505" s="9">
        <f>LOOKUP($AO505,Data!$A$6:$A$1806,Data!$C$6:$C$1806)</f>
        <v>3727.2314453125</v>
      </c>
      <c r="AR505" s="9">
        <f>LOOKUP($AO505,Data!$A$6:$A$1806,Data!$D$6:$D$1806)</f>
        <v>350</v>
      </c>
      <c r="AS505" s="9">
        <f>IF($AS$1="+",LOOKUP($AO505,Data!$A$6:$A$1806,Data!$E$6:$E$1806)*-1,LOOKUP($AO505,Data!$A$6:$A$1806,Data!$E$6:$E$1806))</f>
        <v>-231.17539978027344</v>
      </c>
      <c r="AT505" s="9">
        <f>LOOKUP($AO505,Data!$A$6:$A$1806,Data!$F$6:$F$1806)</f>
        <v>16</v>
      </c>
      <c r="AU505" s="9">
        <f>LOOKUP($AO505,Data!$A$6:$A$1806,Data!$G$6:$G$1806)</f>
        <v>295</v>
      </c>
      <c r="AV505" s="9">
        <f>LOOKUP($AO505,Data!$A$6:$A$1806,Data!$H$6:$H$1806)</f>
        <v>10</v>
      </c>
      <c r="AW505" s="9">
        <f>LOOKUP($AO505,Data!$A$6:$A$1806,Data!$I$6:$I$1806)</f>
        <v>0</v>
      </c>
      <c r="AX505" s="9">
        <f>LOOKUP($AO505,Data!$A$6:$A$1806,Data!$J$6:$J$1806)</f>
        <v>-103</v>
      </c>
      <c r="AY505" s="9">
        <f>LOOKUP($AO505,Data!$A$6:$A$1806,Data!$K$6:$K$1806)</f>
        <v>7694</v>
      </c>
      <c r="AZ505" s="16">
        <f t="shared" si="237"/>
        <v>-11.199951171875</v>
      </c>
      <c r="BB505" s="5"/>
      <c r="BO505" s="77"/>
      <c r="BP505" s="5"/>
      <c r="BQ505" s="77"/>
      <c r="BR505" s="77"/>
      <c r="BS505" s="77"/>
      <c r="BT505" s="77"/>
      <c r="BU505" s="77"/>
      <c r="BV505" s="77"/>
      <c r="BW505" s="77"/>
      <c r="BX505" s="77"/>
      <c r="CA505" s="77"/>
    </row>
    <row r="506" spans="2:79">
      <c r="B506" s="5">
        <f t="shared" si="238"/>
        <v>40098.112210647349</v>
      </c>
      <c r="C506">
        <f>LOOKUP(B506,Data!$A$6:$A$1806,Data!B$6:B$1806)</f>
        <v>60.019001007080078</v>
      </c>
      <c r="D506" s="8">
        <f>LOOKUP(B506,Data!$A$6:$A$1806,Data!C$6:C$1806)</f>
        <v>3726.4462890625</v>
      </c>
      <c r="H506" s="16">
        <f t="shared" si="236"/>
        <v>-15.2008056640625</v>
      </c>
      <c r="I506" s="8">
        <f t="shared" si="234"/>
        <v>-10.049391061992218</v>
      </c>
      <c r="J506" s="8"/>
      <c r="K506" s="8"/>
      <c r="L506" s="8">
        <f t="shared" si="228"/>
        <v>0</v>
      </c>
      <c r="M506" s="8">
        <f t="shared" si="229"/>
        <v>3764.6923456698601</v>
      </c>
      <c r="N506" s="8">
        <f>AVERAGE(D$79:D506)</f>
        <v>3765.1042007018473</v>
      </c>
      <c r="O506" s="8">
        <f>AVERAGE(M$79:M506)</f>
        <v>3783.24909652928</v>
      </c>
      <c r="P506" s="8">
        <f t="shared" si="233"/>
        <v>3779.3438814103097</v>
      </c>
      <c r="Q506" s="8">
        <f>AVERAGE(P$79:P506)</f>
        <v>3759.1427271205639</v>
      </c>
      <c r="R506">
        <f t="shared" si="231"/>
        <v>633</v>
      </c>
      <c r="S506" s="9"/>
      <c r="T506" s="8"/>
      <c r="U506" s="9"/>
      <c r="Y506">
        <v>0</v>
      </c>
      <c r="Z506">
        <f t="shared" si="235"/>
        <v>633</v>
      </c>
      <c r="AA506">
        <f t="shared" si="230"/>
        <v>-2782.5463570051143</v>
      </c>
      <c r="AO506" s="5">
        <f t="shared" si="232"/>
        <v>40098.112210647349</v>
      </c>
      <c r="AP506" s="51">
        <f>LOOKUP($AO506,Data!$A$6:$A$1806,Data!$B$6:$B$1806)</f>
        <v>60.019001007080078</v>
      </c>
      <c r="AQ506" s="9">
        <f>LOOKUP($AO506,Data!$A$6:$A$1806,Data!$C$6:$C$1806)</f>
        <v>3726.4462890625</v>
      </c>
      <c r="AR506" s="9">
        <f>LOOKUP($AO506,Data!$A$6:$A$1806,Data!$D$6:$D$1806)</f>
        <v>350</v>
      </c>
      <c r="AS506" s="9">
        <f>IF($AS$1="+",LOOKUP($AO506,Data!$A$6:$A$1806,Data!$E$6:$E$1806)*-1,LOOKUP($AO506,Data!$A$6:$A$1806,Data!$E$6:$E$1806))</f>
        <v>-231.17539978027344</v>
      </c>
      <c r="AT506" s="9">
        <f>LOOKUP($AO506,Data!$A$6:$A$1806,Data!$F$6:$F$1806)</f>
        <v>16</v>
      </c>
      <c r="AU506" s="9">
        <f>LOOKUP($AO506,Data!$A$6:$A$1806,Data!$G$6:$G$1806)</f>
        <v>295.5</v>
      </c>
      <c r="AV506" s="9">
        <f>LOOKUP($AO506,Data!$A$6:$A$1806,Data!$H$6:$H$1806)</f>
        <v>10</v>
      </c>
      <c r="AW506" s="9">
        <f>LOOKUP($AO506,Data!$A$6:$A$1806,Data!$I$6:$I$1806)</f>
        <v>0</v>
      </c>
      <c r="AX506" s="9">
        <f>LOOKUP($AO506,Data!$A$6:$A$1806,Data!$J$6:$J$1806)</f>
        <v>-103</v>
      </c>
      <c r="AY506" s="9">
        <f>LOOKUP($AO506,Data!$A$6:$A$1806,Data!$K$6:$K$1806)</f>
        <v>7695</v>
      </c>
      <c r="AZ506" s="16">
        <f t="shared" si="237"/>
        <v>-15.2008056640625</v>
      </c>
      <c r="BB506" s="5"/>
      <c r="BO506" s="77"/>
      <c r="BP506" s="5"/>
      <c r="BQ506" s="77"/>
      <c r="BR506" s="77"/>
      <c r="BS506" s="77"/>
      <c r="BT506" s="77"/>
      <c r="BU506" s="77"/>
      <c r="BV506" s="77"/>
      <c r="BW506" s="77"/>
      <c r="BX506" s="77"/>
      <c r="CA506" s="77"/>
    </row>
    <row r="507" spans="2:79">
      <c r="B507" s="5">
        <f t="shared" si="238"/>
        <v>40098.112233795495</v>
      </c>
      <c r="C507">
        <f>LOOKUP(B507,Data!$A$6:$A$1806,Data!B$6:B$1806)</f>
        <v>60.025001525878906</v>
      </c>
      <c r="D507" s="8">
        <f>LOOKUP(B507,Data!$A$6:$A$1806,Data!C$6:C$1806)</f>
        <v>3726.015625</v>
      </c>
      <c r="H507" s="16">
        <f t="shared" si="236"/>
        <v>-20.001220703125</v>
      </c>
      <c r="I507" s="8">
        <f t="shared" si="234"/>
        <v>-13.532531436388691</v>
      </c>
      <c r="J507" s="8"/>
      <c r="K507" s="8"/>
      <c r="L507" s="8">
        <f t="shared" si="228"/>
        <v>0</v>
      </c>
      <c r="M507" s="8">
        <f t="shared" si="229"/>
        <v>3761.2092052954636</v>
      </c>
      <c r="N507" s="8">
        <f>AVERAGE(D$79:D507)</f>
        <v>3765.0130851407707</v>
      </c>
      <c r="O507" s="8">
        <f>AVERAGE(M$79:M507)</f>
        <v>3783.1977214914386</v>
      </c>
      <c r="P507" s="8">
        <f t="shared" si="233"/>
        <v>3779.3438814103097</v>
      </c>
      <c r="Q507" s="8">
        <f>AVERAGE(P$79:P507)</f>
        <v>3759.1899260791852</v>
      </c>
      <c r="R507">
        <f t="shared" si="231"/>
        <v>633</v>
      </c>
      <c r="S507" s="9"/>
      <c r="T507" s="8"/>
      <c r="U507" s="9"/>
      <c r="Y507">
        <v>0</v>
      </c>
      <c r="Z507">
        <f t="shared" si="235"/>
        <v>633</v>
      </c>
      <c r="AA507">
        <f t="shared" si="230"/>
        <v>-3779.4591048855482</v>
      </c>
      <c r="AO507" s="5">
        <f t="shared" si="232"/>
        <v>40098.112233795495</v>
      </c>
      <c r="AP507" s="51">
        <f>LOOKUP($AO507,Data!$A$6:$A$1806,Data!$B$6:$B$1806)</f>
        <v>60.025001525878906</v>
      </c>
      <c r="AQ507" s="9">
        <f>LOOKUP($AO507,Data!$A$6:$A$1806,Data!$C$6:$C$1806)</f>
        <v>3726.015625</v>
      </c>
      <c r="AR507" s="9">
        <f>LOOKUP($AO507,Data!$A$6:$A$1806,Data!$D$6:$D$1806)</f>
        <v>350</v>
      </c>
      <c r="AS507" s="9">
        <f>IF($AS$1="+",LOOKUP($AO507,Data!$A$6:$A$1806,Data!$E$6:$E$1806)*-1,LOOKUP($AO507,Data!$A$6:$A$1806,Data!$E$6:$E$1806))</f>
        <v>-231.17539978027344</v>
      </c>
      <c r="AT507" s="9">
        <f>LOOKUP($AO507,Data!$A$6:$A$1806,Data!$F$6:$F$1806)</f>
        <v>16</v>
      </c>
      <c r="AU507" s="9">
        <f>LOOKUP($AO507,Data!$A$6:$A$1806,Data!$G$6:$G$1806)</f>
        <v>296</v>
      </c>
      <c r="AV507" s="9">
        <f>LOOKUP($AO507,Data!$A$6:$A$1806,Data!$H$6:$H$1806)</f>
        <v>10</v>
      </c>
      <c r="AW507" s="9">
        <f>LOOKUP($AO507,Data!$A$6:$A$1806,Data!$I$6:$I$1806)</f>
        <v>0</v>
      </c>
      <c r="AX507" s="9">
        <f>LOOKUP($AO507,Data!$A$6:$A$1806,Data!$J$6:$J$1806)</f>
        <v>-103</v>
      </c>
      <c r="AY507" s="9">
        <f>LOOKUP($AO507,Data!$A$6:$A$1806,Data!$K$6:$K$1806)</f>
        <v>7695</v>
      </c>
      <c r="AZ507" s="16">
        <f t="shared" si="237"/>
        <v>-20.001220703125</v>
      </c>
      <c r="BB507" s="5"/>
      <c r="BO507" s="77"/>
      <c r="BP507" s="5"/>
      <c r="BQ507" s="77"/>
      <c r="BR507" s="77"/>
      <c r="BS507" s="77"/>
      <c r="BT507" s="77"/>
      <c r="BU507" s="77"/>
      <c r="BV507" s="77"/>
      <c r="BW507" s="77"/>
      <c r="BX507" s="77"/>
      <c r="CA507" s="77"/>
    </row>
    <row r="508" spans="2:79">
      <c r="B508" s="5">
        <f t="shared" si="238"/>
        <v>40098.112256943641</v>
      </c>
      <c r="C508">
        <f>LOOKUP(B508,Data!$A$6:$A$1806,Data!B$6:B$1806)</f>
        <v>60.025001525878906</v>
      </c>
      <c r="D508" s="8">
        <f>LOOKUP(B508,Data!$A$6:$A$1806,Data!C$6:C$1806)</f>
        <v>3726.015625</v>
      </c>
      <c r="H508" s="16">
        <f t="shared" si="236"/>
        <v>-20.001220703125</v>
      </c>
      <c r="I508" s="8">
        <f t="shared" si="234"/>
        <v>-15.796572679746399</v>
      </c>
      <c r="J508" s="8"/>
      <c r="K508" s="8"/>
      <c r="L508" s="8">
        <f t="shared" si="228"/>
        <v>0</v>
      </c>
      <c r="M508" s="8">
        <f t="shared" si="229"/>
        <v>3758.9451640521061</v>
      </c>
      <c r="N508" s="8">
        <f>AVERAGE(D$79:D508)</f>
        <v>3764.9223933730013</v>
      </c>
      <c r="O508" s="8">
        <f>AVERAGE(M$79:M508)</f>
        <v>3783.1413201950681</v>
      </c>
      <c r="P508" s="8">
        <f t="shared" si="233"/>
        <v>3779.3438814103097</v>
      </c>
      <c r="Q508" s="8">
        <f>AVERAGE(P$79:P508)</f>
        <v>3759.2369049960407</v>
      </c>
      <c r="R508">
        <f t="shared" si="231"/>
        <v>633</v>
      </c>
      <c r="S508" s="9"/>
      <c r="T508" s="8"/>
      <c r="U508" s="9"/>
      <c r="Y508">
        <v>0</v>
      </c>
      <c r="Z508">
        <f t="shared" si="235"/>
        <v>633</v>
      </c>
      <c r="AA508">
        <f t="shared" si="230"/>
        <v>-3779.4591048855482</v>
      </c>
      <c r="AO508" s="5">
        <f t="shared" si="232"/>
        <v>40098.112256943641</v>
      </c>
      <c r="AP508" s="51">
        <f>LOOKUP($AO508,Data!$A$6:$A$1806,Data!$B$6:$B$1806)</f>
        <v>60.025001525878906</v>
      </c>
      <c r="AQ508" s="9">
        <f>LOOKUP($AO508,Data!$A$6:$A$1806,Data!$C$6:$C$1806)</f>
        <v>3726.015625</v>
      </c>
      <c r="AR508" s="9">
        <f>LOOKUP($AO508,Data!$A$6:$A$1806,Data!$D$6:$D$1806)</f>
        <v>350</v>
      </c>
      <c r="AS508" s="9">
        <f>IF($AS$1="+",LOOKUP($AO508,Data!$A$6:$A$1806,Data!$E$6:$E$1806)*-1,LOOKUP($AO508,Data!$A$6:$A$1806,Data!$E$6:$E$1806))</f>
        <v>-231.17539978027344</v>
      </c>
      <c r="AT508" s="9">
        <f>LOOKUP($AO508,Data!$A$6:$A$1806,Data!$F$6:$F$1806)</f>
        <v>16</v>
      </c>
      <c r="AU508" s="9">
        <f>LOOKUP($AO508,Data!$A$6:$A$1806,Data!$G$6:$G$1806)</f>
        <v>296</v>
      </c>
      <c r="AV508" s="9">
        <f>LOOKUP($AO508,Data!$A$6:$A$1806,Data!$H$6:$H$1806)</f>
        <v>10</v>
      </c>
      <c r="AW508" s="9">
        <f>LOOKUP($AO508,Data!$A$6:$A$1806,Data!$I$6:$I$1806)</f>
        <v>0</v>
      </c>
      <c r="AX508" s="9">
        <f>LOOKUP($AO508,Data!$A$6:$A$1806,Data!$J$6:$J$1806)</f>
        <v>-103</v>
      </c>
      <c r="AY508" s="9">
        <f>LOOKUP($AO508,Data!$A$6:$A$1806,Data!$K$6:$K$1806)</f>
        <v>7695</v>
      </c>
      <c r="AZ508" s="16">
        <f t="shared" si="237"/>
        <v>-20.001220703125</v>
      </c>
      <c r="BB508" s="5"/>
      <c r="BO508" s="77"/>
      <c r="BP508" s="5"/>
      <c r="BQ508" s="77"/>
      <c r="BR508" s="77"/>
      <c r="BS508" s="77"/>
      <c r="BT508" s="77"/>
      <c r="BU508" s="77"/>
      <c r="BV508" s="77"/>
      <c r="BW508" s="77"/>
      <c r="BX508" s="77"/>
      <c r="CA508" s="77"/>
    </row>
    <row r="509" spans="2:79">
      <c r="B509" s="5">
        <f t="shared" si="238"/>
        <v>40098.112280091787</v>
      </c>
      <c r="C509">
        <f>LOOKUP(B509,Data!$A$6:$A$1806,Data!B$6:B$1806)</f>
        <v>60.0260009765625</v>
      </c>
      <c r="D509" s="8">
        <f>LOOKUP(B509,Data!$A$6:$A$1806,Data!C$6:C$1806)</f>
        <v>3716.37451171875</v>
      </c>
      <c r="H509" s="16">
        <f t="shared" si="236"/>
        <v>-20.80078125</v>
      </c>
      <c r="I509" s="8">
        <f t="shared" si="234"/>
        <v>-17.548045679335157</v>
      </c>
      <c r="J509" s="8"/>
      <c r="K509" s="8"/>
      <c r="L509" s="8">
        <f t="shared" si="228"/>
        <v>0</v>
      </c>
      <c r="M509" s="8">
        <f t="shared" si="229"/>
        <v>3757.1936910525174</v>
      </c>
      <c r="N509" s="8">
        <f>AVERAGE(D$79:D509)</f>
        <v>3764.8097532763559</v>
      </c>
      <c r="O509" s="8">
        <f>AVERAGE(M$79:M509)</f>
        <v>3783.081116879192</v>
      </c>
      <c r="P509" s="8">
        <f t="shared" si="233"/>
        <v>3779.3438814103097</v>
      </c>
      <c r="Q509" s="8">
        <f>AVERAGE(P$79:P509)</f>
        <v>3759.2836654063067</v>
      </c>
      <c r="R509">
        <f t="shared" si="231"/>
        <v>633</v>
      </c>
      <c r="S509" s="9"/>
      <c r="T509" s="8"/>
      <c r="U509" s="9"/>
      <c r="Y509">
        <v>0</v>
      </c>
      <c r="Z509">
        <f t="shared" si="235"/>
        <v>633</v>
      </c>
      <c r="AA509">
        <f t="shared" si="230"/>
        <v>-4019.3085139881314</v>
      </c>
      <c r="AO509" s="5">
        <f t="shared" si="232"/>
        <v>40098.112280091787</v>
      </c>
      <c r="AP509" s="51">
        <f>LOOKUP($AO509,Data!$A$6:$A$1806,Data!$B$6:$B$1806)</f>
        <v>60.0260009765625</v>
      </c>
      <c r="AQ509" s="9">
        <f>LOOKUP($AO509,Data!$A$6:$A$1806,Data!$C$6:$C$1806)</f>
        <v>3716.37451171875</v>
      </c>
      <c r="AR509" s="9">
        <f>LOOKUP($AO509,Data!$A$6:$A$1806,Data!$D$6:$D$1806)</f>
        <v>350</v>
      </c>
      <c r="AS509" s="9">
        <f>IF($AS$1="+",LOOKUP($AO509,Data!$A$6:$A$1806,Data!$E$6:$E$1806)*-1,LOOKUP($AO509,Data!$A$6:$A$1806,Data!$E$6:$E$1806))</f>
        <v>-226.63412475585937</v>
      </c>
      <c r="AT509" s="9">
        <f>LOOKUP($AO509,Data!$A$6:$A$1806,Data!$F$6:$F$1806)</f>
        <v>16</v>
      </c>
      <c r="AU509" s="9">
        <f>LOOKUP($AO509,Data!$A$6:$A$1806,Data!$G$6:$G$1806)</f>
        <v>296.5</v>
      </c>
      <c r="AV509" s="9">
        <f>LOOKUP($AO509,Data!$A$6:$A$1806,Data!$H$6:$H$1806)</f>
        <v>10</v>
      </c>
      <c r="AW509" s="9">
        <f>LOOKUP($AO509,Data!$A$6:$A$1806,Data!$I$6:$I$1806)</f>
        <v>0</v>
      </c>
      <c r="AX509" s="9">
        <f>LOOKUP($AO509,Data!$A$6:$A$1806,Data!$J$6:$J$1806)</f>
        <v>-103</v>
      </c>
      <c r="AY509" s="9">
        <f>LOOKUP($AO509,Data!$A$6:$A$1806,Data!$K$6:$K$1806)</f>
        <v>7695</v>
      </c>
      <c r="AZ509" s="16">
        <f t="shared" si="237"/>
        <v>-20.80078125</v>
      </c>
      <c r="BB509" s="5"/>
      <c r="BO509" s="77"/>
      <c r="BP509" s="5"/>
      <c r="BQ509" s="77"/>
      <c r="BR509" s="77"/>
      <c r="BS509" s="77"/>
      <c r="BT509" s="77"/>
      <c r="BU509" s="77"/>
      <c r="BV509" s="77"/>
      <c r="BW509" s="77"/>
      <c r="BX509" s="77"/>
      <c r="CA509" s="77"/>
    </row>
    <row r="510" spans="2:79">
      <c r="B510" s="5">
        <f t="shared" si="238"/>
        <v>40098.112303239934</v>
      </c>
      <c r="C510">
        <f>LOOKUP(B510,Data!$A$6:$A$1806,Data!B$6:B$1806)</f>
        <v>60.028999328613281</v>
      </c>
      <c r="D510" s="8">
        <f>LOOKUP(B510,Data!$A$6:$A$1806,Data!C$6:C$1806)</f>
        <v>3717.33251953125</v>
      </c>
      <c r="H510" s="16">
        <f t="shared" si="236"/>
        <v>-23.199462890625</v>
      </c>
      <c r="I510" s="8">
        <f t="shared" si="234"/>
        <v>-19.526041703286602</v>
      </c>
      <c r="J510" s="8"/>
      <c r="K510" s="8"/>
      <c r="L510" s="8">
        <f t="shared" si="228"/>
        <v>0</v>
      </c>
      <c r="M510" s="8">
        <f t="shared" si="229"/>
        <v>3755.2156950285657</v>
      </c>
      <c r="N510" s="8">
        <f>AVERAGE(D$79:D510)</f>
        <v>3764.6998522723161</v>
      </c>
      <c r="O510" s="8">
        <f>AVERAGE(M$79:M510)</f>
        <v>3783.0166135878712</v>
      </c>
      <c r="P510" s="8">
        <f t="shared" si="233"/>
        <v>3779.3438814103097</v>
      </c>
      <c r="Q510" s="8">
        <f>AVERAGE(P$79:P510)</f>
        <v>3759.3302088309097</v>
      </c>
      <c r="R510">
        <f t="shared" si="231"/>
        <v>633</v>
      </c>
      <c r="S510" s="9"/>
      <c r="T510" s="8"/>
      <c r="U510" s="9"/>
      <c r="Y510">
        <v>0</v>
      </c>
      <c r="Z510">
        <f t="shared" si="235"/>
        <v>633</v>
      </c>
      <c r="AA510">
        <f t="shared" si="230"/>
        <v>-4964.4622887060586</v>
      </c>
      <c r="AO510" s="5">
        <f t="shared" si="232"/>
        <v>40098.112303239934</v>
      </c>
      <c r="AP510" s="51">
        <f>LOOKUP($AO510,Data!$A$6:$A$1806,Data!$B$6:$B$1806)</f>
        <v>60.028999328613281</v>
      </c>
      <c r="AQ510" s="9">
        <f>LOOKUP($AO510,Data!$A$6:$A$1806,Data!$C$6:$C$1806)</f>
        <v>3717.33251953125</v>
      </c>
      <c r="AR510" s="9">
        <f>LOOKUP($AO510,Data!$A$6:$A$1806,Data!$D$6:$D$1806)</f>
        <v>350</v>
      </c>
      <c r="AS510" s="9">
        <f>IF($AS$1="+",LOOKUP($AO510,Data!$A$6:$A$1806,Data!$E$6:$E$1806)*-1,LOOKUP($AO510,Data!$A$6:$A$1806,Data!$E$6:$E$1806))</f>
        <v>-226.63412475585937</v>
      </c>
      <c r="AT510" s="9">
        <f>LOOKUP($AO510,Data!$A$6:$A$1806,Data!$F$6:$F$1806)</f>
        <v>16</v>
      </c>
      <c r="AU510" s="9">
        <f>LOOKUP($AO510,Data!$A$6:$A$1806,Data!$G$6:$G$1806)</f>
        <v>297</v>
      </c>
      <c r="AV510" s="9">
        <f>LOOKUP($AO510,Data!$A$6:$A$1806,Data!$H$6:$H$1806)</f>
        <v>10</v>
      </c>
      <c r="AW510" s="9">
        <f>LOOKUP($AO510,Data!$A$6:$A$1806,Data!$I$6:$I$1806)</f>
        <v>0</v>
      </c>
      <c r="AX510" s="9">
        <f>LOOKUP($AO510,Data!$A$6:$A$1806,Data!$J$6:$J$1806)</f>
        <v>-103</v>
      </c>
      <c r="AY510" s="9">
        <f>LOOKUP($AO510,Data!$A$6:$A$1806,Data!$K$6:$K$1806)</f>
        <v>7696</v>
      </c>
      <c r="AZ510" s="16">
        <f t="shared" si="237"/>
        <v>-23.199462890625</v>
      </c>
      <c r="BB510" s="5"/>
      <c r="BO510" s="77"/>
      <c r="BP510" s="5"/>
      <c r="BQ510" s="77"/>
      <c r="BR510" s="77"/>
      <c r="BS510" s="77"/>
      <c r="BT510" s="77"/>
      <c r="BU510" s="77"/>
      <c r="BV510" s="77"/>
      <c r="BW510" s="77"/>
      <c r="BX510" s="77"/>
      <c r="CA510" s="77"/>
    </row>
    <row r="511" spans="2:79">
      <c r="B511" s="5">
        <f t="shared" si="238"/>
        <v>40098.11232638808</v>
      </c>
      <c r="C511">
        <f>LOOKUP(B511,Data!$A$6:$A$1806,Data!B$6:B$1806)</f>
        <v>60.028999328613281</v>
      </c>
      <c r="D511" s="8">
        <f>LOOKUP(B511,Data!$A$6:$A$1806,Data!C$6:C$1806)</f>
        <v>3717.33251953125</v>
      </c>
      <c r="H511" s="16">
        <f t="shared" si="236"/>
        <v>-23.199462890625</v>
      </c>
      <c r="I511" s="8">
        <f t="shared" si="234"/>
        <v>-20.811739118855041</v>
      </c>
      <c r="J511" s="8"/>
      <c r="K511" s="8"/>
      <c r="L511" s="8">
        <f t="shared" si="228"/>
        <v>0</v>
      </c>
      <c r="M511" s="8">
        <f t="shared" si="229"/>
        <v>3753.9299976129973</v>
      </c>
      <c r="N511" s="8">
        <f>AVERAGE(D$79:D511)</f>
        <v>3764.5904588941612</v>
      </c>
      <c r="O511" s="8">
        <f>AVERAGE(M$79:M511)</f>
        <v>3782.9494389551346</v>
      </c>
      <c r="P511" s="8">
        <f t="shared" si="233"/>
        <v>3779.3438814103097</v>
      </c>
      <c r="Q511" s="8">
        <f>AVERAGE(P$79:P511)</f>
        <v>3759.3765367766955</v>
      </c>
      <c r="R511">
        <f t="shared" si="231"/>
        <v>633</v>
      </c>
      <c r="S511" s="9"/>
      <c r="T511" s="8"/>
      <c r="U511" s="9"/>
      <c r="Y511">
        <v>0</v>
      </c>
      <c r="Z511">
        <f t="shared" si="235"/>
        <v>633</v>
      </c>
      <c r="AA511">
        <f t="shared" si="230"/>
        <v>-4964.4622887060586</v>
      </c>
      <c r="AO511" s="5">
        <f t="shared" si="232"/>
        <v>40098.11232638808</v>
      </c>
      <c r="AP511" s="51">
        <f>LOOKUP($AO511,Data!$A$6:$A$1806,Data!$B$6:$B$1806)</f>
        <v>60.028999328613281</v>
      </c>
      <c r="AQ511" s="9">
        <f>LOOKUP($AO511,Data!$A$6:$A$1806,Data!$C$6:$C$1806)</f>
        <v>3717.33251953125</v>
      </c>
      <c r="AR511" s="9">
        <f>LOOKUP($AO511,Data!$A$6:$A$1806,Data!$D$6:$D$1806)</f>
        <v>350</v>
      </c>
      <c r="AS511" s="9">
        <f>IF($AS$1="+",LOOKUP($AO511,Data!$A$6:$A$1806,Data!$E$6:$E$1806)*-1,LOOKUP($AO511,Data!$A$6:$A$1806,Data!$E$6:$E$1806))</f>
        <v>-226.63412475585937</v>
      </c>
      <c r="AT511" s="9">
        <f>LOOKUP($AO511,Data!$A$6:$A$1806,Data!$F$6:$F$1806)</f>
        <v>16</v>
      </c>
      <c r="AU511" s="9">
        <f>LOOKUP($AO511,Data!$A$6:$A$1806,Data!$G$6:$G$1806)</f>
        <v>297</v>
      </c>
      <c r="AV511" s="9">
        <f>LOOKUP($AO511,Data!$A$6:$A$1806,Data!$H$6:$H$1806)</f>
        <v>10</v>
      </c>
      <c r="AW511" s="9">
        <f>LOOKUP($AO511,Data!$A$6:$A$1806,Data!$I$6:$I$1806)</f>
        <v>0</v>
      </c>
      <c r="AX511" s="9">
        <f>LOOKUP($AO511,Data!$A$6:$A$1806,Data!$J$6:$J$1806)</f>
        <v>-103</v>
      </c>
      <c r="AY511" s="9">
        <f>LOOKUP($AO511,Data!$A$6:$A$1806,Data!$K$6:$K$1806)</f>
        <v>7696</v>
      </c>
      <c r="AZ511" s="16">
        <f t="shared" si="237"/>
        <v>-23.199462890625</v>
      </c>
      <c r="BB511" s="5"/>
      <c r="BO511" s="77"/>
      <c r="BP511" s="5"/>
      <c r="BQ511" s="77"/>
      <c r="BR511" s="77"/>
      <c r="BS511" s="77"/>
      <c r="BT511" s="77"/>
      <c r="BU511" s="77"/>
      <c r="BV511" s="77"/>
      <c r="BW511" s="77"/>
      <c r="BX511" s="77"/>
      <c r="CA511" s="77"/>
    </row>
    <row r="512" spans="2:79">
      <c r="B512" s="5">
        <f t="shared" si="238"/>
        <v>40098.112349536226</v>
      </c>
      <c r="C512">
        <f>LOOKUP(B512,Data!$A$6:$A$1806,Data!B$6:B$1806)</f>
        <v>60.028999328613281</v>
      </c>
      <c r="D512" s="8">
        <f>LOOKUP(B512,Data!$A$6:$A$1806,Data!C$6:C$1806)</f>
        <v>3717.14208984375</v>
      </c>
      <c r="H512" s="16">
        <f t="shared" si="236"/>
        <v>-23.199462890625</v>
      </c>
      <c r="I512" s="8">
        <f t="shared" si="234"/>
        <v>-21.647442438974529</v>
      </c>
      <c r="J512" s="8"/>
      <c r="K512" s="8"/>
      <c r="L512" s="8">
        <f t="shared" si="228"/>
        <v>0</v>
      </c>
      <c r="M512" s="8">
        <f t="shared" si="229"/>
        <v>3753.0942942928777</v>
      </c>
      <c r="N512" s="8">
        <f>AVERAGE(D$79:D512)</f>
        <v>3764.4811308548747</v>
      </c>
      <c r="O512" s="8">
        <f>AVERAGE(M$79:M512)</f>
        <v>3782.8806482992309</v>
      </c>
      <c r="P512" s="8">
        <f t="shared" si="233"/>
        <v>3779.3438814103097</v>
      </c>
      <c r="Q512" s="8">
        <f>AVERAGE(P$79:P512)</f>
        <v>3759.4226507365884</v>
      </c>
      <c r="R512">
        <f t="shared" si="231"/>
        <v>633</v>
      </c>
      <c r="S512" s="9"/>
      <c r="T512" s="8"/>
      <c r="U512" s="9"/>
      <c r="Y512">
        <v>0</v>
      </c>
      <c r="Z512">
        <f t="shared" si="235"/>
        <v>633</v>
      </c>
      <c r="AA512">
        <f t="shared" si="230"/>
        <v>-4964.4622887060586</v>
      </c>
      <c r="AO512" s="5">
        <f t="shared" si="232"/>
        <v>40098.112349536226</v>
      </c>
      <c r="AP512" s="51">
        <f>LOOKUP($AO512,Data!$A$6:$A$1806,Data!$B$6:$B$1806)</f>
        <v>60.028999328613281</v>
      </c>
      <c r="AQ512" s="9">
        <f>LOOKUP($AO512,Data!$A$6:$A$1806,Data!$C$6:$C$1806)</f>
        <v>3717.14208984375</v>
      </c>
      <c r="AR512" s="9">
        <f>LOOKUP($AO512,Data!$A$6:$A$1806,Data!$D$6:$D$1806)</f>
        <v>350</v>
      </c>
      <c r="AS512" s="9">
        <f>IF($AS$1="+",LOOKUP($AO512,Data!$A$6:$A$1806,Data!$E$6:$E$1806)*-1,LOOKUP($AO512,Data!$A$6:$A$1806,Data!$E$6:$E$1806))</f>
        <v>-226.63412475585937</v>
      </c>
      <c r="AT512" s="9">
        <f>LOOKUP($AO512,Data!$A$6:$A$1806,Data!$F$6:$F$1806)</f>
        <v>16</v>
      </c>
      <c r="AU512" s="9">
        <f>LOOKUP($AO512,Data!$A$6:$A$1806,Data!$G$6:$G$1806)</f>
        <v>297.5</v>
      </c>
      <c r="AV512" s="9">
        <f>LOOKUP($AO512,Data!$A$6:$A$1806,Data!$H$6:$H$1806)</f>
        <v>10</v>
      </c>
      <c r="AW512" s="9">
        <f>LOOKUP($AO512,Data!$A$6:$A$1806,Data!$I$6:$I$1806)</f>
        <v>0</v>
      </c>
      <c r="AX512" s="9">
        <f>LOOKUP($AO512,Data!$A$6:$A$1806,Data!$J$6:$J$1806)</f>
        <v>-103</v>
      </c>
      <c r="AY512" s="9">
        <f>LOOKUP($AO512,Data!$A$6:$A$1806,Data!$K$6:$K$1806)</f>
        <v>7696</v>
      </c>
      <c r="AZ512" s="16">
        <f t="shared" si="237"/>
        <v>-23.199462890625</v>
      </c>
      <c r="BB512" s="5"/>
      <c r="BO512" s="77"/>
      <c r="BP512" s="5"/>
      <c r="BQ512" s="77"/>
      <c r="BR512" s="77"/>
      <c r="BS512" s="77"/>
      <c r="BT512" s="77"/>
      <c r="BU512" s="77"/>
      <c r="BV512" s="77"/>
      <c r="BW512" s="77"/>
      <c r="BX512" s="77"/>
      <c r="CA512" s="77"/>
    </row>
    <row r="513" spans="2:79">
      <c r="B513" s="5">
        <f t="shared" si="238"/>
        <v>40098.112372684373</v>
      </c>
      <c r="C513">
        <f>LOOKUP(B513,Data!$A$6:$A$1806,Data!B$6:B$1806)</f>
        <v>60.035999298095703</v>
      </c>
      <c r="D513" s="8">
        <f>LOOKUP(B513,Data!$A$6:$A$1806,Data!C$6:C$1806)</f>
        <v>3715.166015625</v>
      </c>
      <c r="H513" s="16">
        <f t="shared" si="236"/>
        <v>-28.7994384765625</v>
      </c>
      <c r="I513" s="8">
        <f t="shared" si="234"/>
        <v>-24.150641052130318</v>
      </c>
      <c r="J513" s="8"/>
      <c r="K513" s="8"/>
      <c r="L513" s="8">
        <f t="shared" si="228"/>
        <v>0</v>
      </c>
      <c r="M513" s="8">
        <f t="shared" si="229"/>
        <v>3750.591095679722</v>
      </c>
      <c r="N513" s="8">
        <f>AVERAGE(D$79:D513)</f>
        <v>3764.3677627738866</v>
      </c>
      <c r="O513" s="8">
        <f>AVERAGE(M$79:M513)</f>
        <v>3782.8064194426343</v>
      </c>
      <c r="P513" s="8">
        <f t="shared" si="233"/>
        <v>3779.3438814103097</v>
      </c>
      <c r="Q513" s="8">
        <f>AVERAGE(P$79:P513)</f>
        <v>3759.4685521897536</v>
      </c>
      <c r="R513">
        <f t="shared" si="231"/>
        <v>633</v>
      </c>
      <c r="S513" s="9"/>
      <c r="T513" s="8"/>
      <c r="U513" s="9"/>
      <c r="Y513">
        <v>0</v>
      </c>
      <c r="Z513">
        <f t="shared" si="235"/>
        <v>633</v>
      </c>
      <c r="AA513">
        <f t="shared" si="230"/>
        <v>-11007.439601990051</v>
      </c>
      <c r="AO513" s="5">
        <f t="shared" si="232"/>
        <v>40098.112372684373</v>
      </c>
      <c r="AP513" s="51">
        <f>LOOKUP($AO513,Data!$A$6:$A$1806,Data!$B$6:$B$1806)</f>
        <v>60.035999298095703</v>
      </c>
      <c r="AQ513" s="9">
        <f>LOOKUP($AO513,Data!$A$6:$A$1806,Data!$C$6:$C$1806)</f>
        <v>3715.166015625</v>
      </c>
      <c r="AR513" s="9">
        <f>LOOKUP($AO513,Data!$A$6:$A$1806,Data!$D$6:$D$1806)</f>
        <v>350</v>
      </c>
      <c r="AS513" s="9">
        <f>IF($AS$1="+",LOOKUP($AO513,Data!$A$6:$A$1806,Data!$E$6:$E$1806)*-1,LOOKUP($AO513,Data!$A$6:$A$1806,Data!$E$6:$E$1806))</f>
        <v>-226.63412475585937</v>
      </c>
      <c r="AT513" s="9">
        <f>LOOKUP($AO513,Data!$A$6:$A$1806,Data!$F$6:$F$1806)</f>
        <v>16</v>
      </c>
      <c r="AU513" s="9">
        <f>LOOKUP($AO513,Data!$A$6:$A$1806,Data!$G$6:$G$1806)</f>
        <v>298</v>
      </c>
      <c r="AV513" s="9">
        <f>LOOKUP($AO513,Data!$A$6:$A$1806,Data!$H$6:$H$1806)</f>
        <v>10</v>
      </c>
      <c r="AW513" s="9">
        <f>LOOKUP($AO513,Data!$A$6:$A$1806,Data!$I$6:$I$1806)</f>
        <v>0</v>
      </c>
      <c r="AX513" s="9">
        <f>LOOKUP($AO513,Data!$A$6:$A$1806,Data!$J$6:$J$1806)</f>
        <v>-103</v>
      </c>
      <c r="AY513" s="9">
        <f>LOOKUP($AO513,Data!$A$6:$A$1806,Data!$K$6:$K$1806)</f>
        <v>7697</v>
      </c>
      <c r="AZ513" s="16">
        <f t="shared" si="237"/>
        <v>-28.7994384765625</v>
      </c>
      <c r="BB513" s="5"/>
      <c r="BO513" s="77"/>
      <c r="BP513" s="5"/>
      <c r="BQ513" s="77"/>
      <c r="BR513" s="77"/>
      <c r="BS513" s="77"/>
      <c r="BT513" s="77"/>
      <c r="BU513" s="77"/>
      <c r="BV513" s="77"/>
      <c r="BW513" s="77"/>
      <c r="BX513" s="77"/>
      <c r="CA513" s="77"/>
    </row>
    <row r="514" spans="2:79">
      <c r="B514" s="5">
        <f t="shared" si="238"/>
        <v>40098.112395832519</v>
      </c>
      <c r="C514">
        <f>LOOKUP(B514,Data!$A$6:$A$1806,Data!B$6:B$1806)</f>
        <v>60.035999298095703</v>
      </c>
      <c r="D514" s="8">
        <f>LOOKUP(B514,Data!$A$6:$A$1806,Data!C$6:C$1806)</f>
        <v>3715.166015625</v>
      </c>
      <c r="H514" s="16">
        <f t="shared" si="236"/>
        <v>-28.7994384765625</v>
      </c>
      <c r="I514" s="8">
        <f t="shared" si="234"/>
        <v>-25.777720150681581</v>
      </c>
      <c r="J514" s="8"/>
      <c r="K514" s="8"/>
      <c r="L514" s="8">
        <f t="shared" si="228"/>
        <v>0</v>
      </c>
      <c r="M514" s="8">
        <f t="shared" si="229"/>
        <v>3748.9640165811707</v>
      </c>
      <c r="N514" s="8">
        <f>AVERAGE(D$79:D514)</f>
        <v>3764.2549147299669</v>
      </c>
      <c r="O514" s="8">
        <f>AVERAGE(M$79:M514)</f>
        <v>3782.7287992525848</v>
      </c>
      <c r="P514" s="8">
        <f t="shared" si="233"/>
        <v>3779.3438814103097</v>
      </c>
      <c r="Q514" s="8">
        <f>AVERAGE(P$79:P514)</f>
        <v>3759.5142426017551</v>
      </c>
      <c r="R514">
        <f t="shared" si="231"/>
        <v>633</v>
      </c>
      <c r="S514" s="9"/>
      <c r="T514" s="8"/>
      <c r="U514" s="9"/>
      <c r="Y514">
        <v>0</v>
      </c>
      <c r="Z514">
        <f t="shared" si="235"/>
        <v>633</v>
      </c>
      <c r="AA514">
        <f t="shared" si="230"/>
        <v>-11007.439601990051</v>
      </c>
      <c r="AO514" s="5">
        <f t="shared" si="232"/>
        <v>40098.112395832519</v>
      </c>
      <c r="AP514" s="51">
        <f>LOOKUP($AO514,Data!$A$6:$A$1806,Data!$B$6:$B$1806)</f>
        <v>60.035999298095703</v>
      </c>
      <c r="AQ514" s="9">
        <f>LOOKUP($AO514,Data!$A$6:$A$1806,Data!$C$6:$C$1806)</f>
        <v>3715.166015625</v>
      </c>
      <c r="AR514" s="9">
        <f>LOOKUP($AO514,Data!$A$6:$A$1806,Data!$D$6:$D$1806)</f>
        <v>350</v>
      </c>
      <c r="AS514" s="9">
        <f>IF($AS$1="+",LOOKUP($AO514,Data!$A$6:$A$1806,Data!$E$6:$E$1806)*-1,LOOKUP($AO514,Data!$A$6:$A$1806,Data!$E$6:$E$1806))</f>
        <v>-226.63412475585937</v>
      </c>
      <c r="AT514" s="9">
        <f>LOOKUP($AO514,Data!$A$6:$A$1806,Data!$F$6:$F$1806)</f>
        <v>16</v>
      </c>
      <c r="AU514" s="9">
        <f>LOOKUP($AO514,Data!$A$6:$A$1806,Data!$G$6:$G$1806)</f>
        <v>298</v>
      </c>
      <c r="AV514" s="9">
        <f>LOOKUP($AO514,Data!$A$6:$A$1806,Data!$H$6:$H$1806)</f>
        <v>10</v>
      </c>
      <c r="AW514" s="9">
        <f>LOOKUP($AO514,Data!$A$6:$A$1806,Data!$I$6:$I$1806)</f>
        <v>0</v>
      </c>
      <c r="AX514" s="9">
        <f>LOOKUP($AO514,Data!$A$6:$A$1806,Data!$J$6:$J$1806)</f>
        <v>-103</v>
      </c>
      <c r="AY514" s="9">
        <f>LOOKUP($AO514,Data!$A$6:$A$1806,Data!$K$6:$K$1806)</f>
        <v>7697</v>
      </c>
      <c r="AZ514" s="16">
        <f t="shared" si="237"/>
        <v>-28.7994384765625</v>
      </c>
      <c r="BB514" s="5"/>
      <c r="BO514" s="77"/>
      <c r="BP514" s="5"/>
      <c r="BQ514" s="77"/>
      <c r="BR514" s="77"/>
      <c r="BS514" s="77"/>
      <c r="BT514" s="77"/>
      <c r="BU514" s="77"/>
      <c r="BV514" s="77"/>
      <c r="BW514" s="77"/>
      <c r="BX514" s="77"/>
      <c r="CA514" s="77"/>
    </row>
    <row r="515" spans="2:79">
      <c r="B515" s="5">
        <f t="shared" si="238"/>
        <v>40098.112418980665</v>
      </c>
      <c r="C515">
        <f>LOOKUP(B515,Data!$A$6:$A$1806,Data!B$6:B$1806)</f>
        <v>60.036998748779297</v>
      </c>
      <c r="D515" s="8">
        <f>LOOKUP(B515,Data!$A$6:$A$1806,Data!C$6:C$1806)</f>
        <v>3710.283447265625</v>
      </c>
      <c r="H515" s="16">
        <f t="shared" si="236"/>
        <v>-29.5989990234375</v>
      </c>
      <c r="I515" s="8">
        <f t="shared" si="234"/>
        <v>-27.115167756146153</v>
      </c>
      <c r="J515" s="8"/>
      <c r="K515" s="8"/>
      <c r="L515" s="8">
        <f t="shared" si="228"/>
        <v>0</v>
      </c>
      <c r="M515" s="8">
        <f t="shared" si="229"/>
        <v>3747.626568975706</v>
      </c>
      <c r="N515" s="8">
        <f>AVERAGE(D$79:D515)</f>
        <v>3764.1314102277602</v>
      </c>
      <c r="O515" s="8">
        <f>AVERAGE(M$79:M515)</f>
        <v>3782.6484737828437</v>
      </c>
      <c r="P515" s="8">
        <f t="shared" si="233"/>
        <v>3779.3438814103097</v>
      </c>
      <c r="Q515" s="8">
        <f>AVERAGE(P$79:P515)</f>
        <v>3759.5597234247102</v>
      </c>
      <c r="R515">
        <f t="shared" si="231"/>
        <v>633</v>
      </c>
      <c r="S515" s="9"/>
      <c r="T515" s="8"/>
      <c r="U515" s="9"/>
      <c r="Y515">
        <v>0</v>
      </c>
      <c r="Z515">
        <f t="shared" si="235"/>
        <v>633</v>
      </c>
      <c r="AA515">
        <f t="shared" si="230"/>
        <v>-13322.934725010036</v>
      </c>
      <c r="AO515" s="5">
        <f t="shared" si="232"/>
        <v>40098.112418980665</v>
      </c>
      <c r="AP515" s="51">
        <f>LOOKUP($AO515,Data!$A$6:$A$1806,Data!$B$6:$B$1806)</f>
        <v>60.036998748779297</v>
      </c>
      <c r="AQ515" s="9">
        <f>LOOKUP($AO515,Data!$A$6:$A$1806,Data!$C$6:$C$1806)</f>
        <v>3710.283447265625</v>
      </c>
      <c r="AR515" s="9">
        <f>LOOKUP($AO515,Data!$A$6:$A$1806,Data!$D$6:$D$1806)</f>
        <v>350</v>
      </c>
      <c r="AS515" s="9">
        <f>IF($AS$1="+",LOOKUP($AO515,Data!$A$6:$A$1806,Data!$E$6:$E$1806)*-1,LOOKUP($AO515,Data!$A$6:$A$1806,Data!$E$6:$E$1806))</f>
        <v>-226.63412475585937</v>
      </c>
      <c r="AT515" s="9">
        <f>LOOKUP($AO515,Data!$A$6:$A$1806,Data!$F$6:$F$1806)</f>
        <v>16</v>
      </c>
      <c r="AU515" s="9">
        <f>LOOKUP($AO515,Data!$A$6:$A$1806,Data!$G$6:$G$1806)</f>
        <v>298.5</v>
      </c>
      <c r="AV515" s="9">
        <f>LOOKUP($AO515,Data!$A$6:$A$1806,Data!$H$6:$H$1806)</f>
        <v>10</v>
      </c>
      <c r="AW515" s="9">
        <f>LOOKUP($AO515,Data!$A$6:$A$1806,Data!$I$6:$I$1806)</f>
        <v>0</v>
      </c>
      <c r="AX515" s="9">
        <f>LOOKUP($AO515,Data!$A$6:$A$1806,Data!$J$6:$J$1806)</f>
        <v>-103</v>
      </c>
      <c r="AY515" s="9">
        <f>LOOKUP($AO515,Data!$A$6:$A$1806,Data!$K$6:$K$1806)</f>
        <v>7697</v>
      </c>
      <c r="AZ515" s="16">
        <f t="shared" si="237"/>
        <v>-29.5989990234375</v>
      </c>
      <c r="BB515" s="5"/>
      <c r="BO515" s="77"/>
      <c r="BP515" s="5"/>
      <c r="BQ515" s="77"/>
      <c r="BR515" s="77"/>
      <c r="BS515" s="77"/>
      <c r="BT515" s="77"/>
      <c r="BU515" s="77"/>
      <c r="BV515" s="77"/>
      <c r="BW515" s="77"/>
      <c r="BX515" s="77"/>
      <c r="CA515" s="77"/>
    </row>
    <row r="516" spans="2:79">
      <c r="B516" s="5">
        <f t="shared" si="238"/>
        <v>40098.112442128811</v>
      </c>
      <c r="C516">
        <f>LOOKUP(B516,Data!$A$6:$A$1806,Data!B$6:B$1806)</f>
        <v>60.035999298095703</v>
      </c>
      <c r="D516" s="8">
        <f>LOOKUP(B516,Data!$A$6:$A$1806,Data!C$6:C$1806)</f>
        <v>3710.15771484375</v>
      </c>
      <c r="H516" s="16">
        <f t="shared" si="236"/>
        <v>-28.7994384765625</v>
      </c>
      <c r="I516" s="8">
        <f t="shared" si="234"/>
        <v>-27.704662508291875</v>
      </c>
      <c r="J516" s="8"/>
      <c r="K516" s="8"/>
      <c r="L516" s="8">
        <f t="shared" si="228"/>
        <v>0</v>
      </c>
      <c r="M516" s="8">
        <f t="shared" si="229"/>
        <v>3747.0370742235605</v>
      </c>
      <c r="N516" s="8">
        <f>AVERAGE(D$79:D516)</f>
        <v>3764.0081826127284</v>
      </c>
      <c r="O516" s="8">
        <f>AVERAGE(M$79:M516)</f>
        <v>3782.5671692176402</v>
      </c>
      <c r="P516" s="8">
        <f t="shared" si="233"/>
        <v>3779.3438814103097</v>
      </c>
      <c r="Q516" s="8">
        <f>AVERAGE(P$79:P516)</f>
        <v>3759.604996097446</v>
      </c>
      <c r="R516">
        <f t="shared" si="231"/>
        <v>633</v>
      </c>
      <c r="S516" s="9"/>
      <c r="T516" s="8"/>
      <c r="U516" s="9"/>
      <c r="Y516">
        <v>0</v>
      </c>
      <c r="Z516">
        <f t="shared" si="235"/>
        <v>633</v>
      </c>
      <c r="AA516">
        <f t="shared" si="230"/>
        <v>-11007.439601990051</v>
      </c>
      <c r="AO516" s="5">
        <f t="shared" si="232"/>
        <v>40098.112442128811</v>
      </c>
      <c r="AP516" s="51">
        <f>LOOKUP($AO516,Data!$A$6:$A$1806,Data!$B$6:$B$1806)</f>
        <v>60.035999298095703</v>
      </c>
      <c r="AQ516" s="9">
        <f>LOOKUP($AO516,Data!$A$6:$A$1806,Data!$C$6:$C$1806)</f>
        <v>3710.15771484375</v>
      </c>
      <c r="AR516" s="9">
        <f>LOOKUP($AO516,Data!$A$6:$A$1806,Data!$D$6:$D$1806)</f>
        <v>350</v>
      </c>
      <c r="AS516" s="9">
        <f>IF($AS$1="+",LOOKUP($AO516,Data!$A$6:$A$1806,Data!$E$6:$E$1806)*-1,LOOKUP($AO516,Data!$A$6:$A$1806,Data!$E$6:$E$1806))</f>
        <v>-227.25506591796875</v>
      </c>
      <c r="AT516" s="9">
        <f>LOOKUP($AO516,Data!$A$6:$A$1806,Data!$F$6:$F$1806)</f>
        <v>16</v>
      </c>
      <c r="AU516" s="9">
        <f>LOOKUP($AO516,Data!$A$6:$A$1806,Data!$G$6:$G$1806)</f>
        <v>299</v>
      </c>
      <c r="AV516" s="9">
        <f>LOOKUP($AO516,Data!$A$6:$A$1806,Data!$H$6:$H$1806)</f>
        <v>10</v>
      </c>
      <c r="AW516" s="9">
        <f>LOOKUP($AO516,Data!$A$6:$A$1806,Data!$I$6:$I$1806)</f>
        <v>0</v>
      </c>
      <c r="AX516" s="9">
        <f>LOOKUP($AO516,Data!$A$6:$A$1806,Data!$J$6:$J$1806)</f>
        <v>-103</v>
      </c>
      <c r="AY516" s="9">
        <f>LOOKUP($AO516,Data!$A$6:$A$1806,Data!$K$6:$K$1806)</f>
        <v>7697</v>
      </c>
      <c r="AZ516" s="16">
        <f t="shared" si="237"/>
        <v>-28.7994384765625</v>
      </c>
      <c r="BB516" s="5"/>
      <c r="BO516" s="77"/>
      <c r="BP516" s="5"/>
      <c r="BQ516" s="77"/>
      <c r="BR516" s="77"/>
      <c r="BS516" s="77"/>
      <c r="BT516" s="77"/>
      <c r="BU516" s="77"/>
      <c r="BV516" s="77"/>
      <c r="BW516" s="77"/>
      <c r="BX516" s="77"/>
      <c r="CA516" s="77"/>
    </row>
    <row r="517" spans="2:79">
      <c r="B517" s="5">
        <f t="shared" si="238"/>
        <v>40098.112465276958</v>
      </c>
      <c r="C517">
        <f>LOOKUP(B517,Data!$A$6:$A$1806,Data!B$6:B$1806)</f>
        <v>60.035999298095703</v>
      </c>
      <c r="D517" s="8">
        <f>LOOKUP(B517,Data!$A$6:$A$1806,Data!C$6:C$1806)</f>
        <v>3710.15771484375</v>
      </c>
      <c r="H517" s="16">
        <f t="shared" si="236"/>
        <v>-28.7994384765625</v>
      </c>
      <c r="I517" s="8">
        <f t="shared" si="234"/>
        <v>-28.087834097186594</v>
      </c>
      <c r="J517" s="8"/>
      <c r="K517" s="8"/>
      <c r="L517" s="8">
        <f t="shared" si="228"/>
        <v>0</v>
      </c>
      <c r="M517" s="8">
        <f t="shared" si="229"/>
        <v>3746.6539026346659</v>
      </c>
      <c r="N517" s="8">
        <f>AVERAGE(D$79:D517)</f>
        <v>3763.8855163991316</v>
      </c>
      <c r="O517" s="8">
        <f>AVERAGE(M$79:M517)</f>
        <v>3782.4853622322576</v>
      </c>
      <c r="P517" s="8">
        <f t="shared" si="233"/>
        <v>3779.3438814103097</v>
      </c>
      <c r="Q517" s="8">
        <f>AVERAGE(P$79:P517)</f>
        <v>3759.6500620456491</v>
      </c>
      <c r="R517">
        <f t="shared" si="231"/>
        <v>633</v>
      </c>
      <c r="S517" s="9"/>
      <c r="T517" s="8"/>
      <c r="U517" s="9"/>
      <c r="Y517">
        <v>0</v>
      </c>
      <c r="Z517">
        <f t="shared" si="235"/>
        <v>633</v>
      </c>
      <c r="AA517">
        <f t="shared" si="230"/>
        <v>-11007.439601990051</v>
      </c>
      <c r="AO517" s="5">
        <f t="shared" si="232"/>
        <v>40098.112465276958</v>
      </c>
      <c r="AP517" s="51">
        <f>LOOKUP($AO517,Data!$A$6:$A$1806,Data!$B$6:$B$1806)</f>
        <v>60.035999298095703</v>
      </c>
      <c r="AQ517" s="9">
        <f>LOOKUP($AO517,Data!$A$6:$A$1806,Data!$C$6:$C$1806)</f>
        <v>3710.15771484375</v>
      </c>
      <c r="AR517" s="9">
        <f>LOOKUP($AO517,Data!$A$6:$A$1806,Data!$D$6:$D$1806)</f>
        <v>350</v>
      </c>
      <c r="AS517" s="9">
        <f>IF($AS$1="+",LOOKUP($AO517,Data!$A$6:$A$1806,Data!$E$6:$E$1806)*-1,LOOKUP($AO517,Data!$A$6:$A$1806,Data!$E$6:$E$1806))</f>
        <v>-227.25506591796875</v>
      </c>
      <c r="AT517" s="9">
        <f>LOOKUP($AO517,Data!$A$6:$A$1806,Data!$F$6:$F$1806)</f>
        <v>16</v>
      </c>
      <c r="AU517" s="9">
        <f>LOOKUP($AO517,Data!$A$6:$A$1806,Data!$G$6:$G$1806)</f>
        <v>299</v>
      </c>
      <c r="AV517" s="9">
        <f>LOOKUP($AO517,Data!$A$6:$A$1806,Data!$H$6:$H$1806)</f>
        <v>10</v>
      </c>
      <c r="AW517" s="9">
        <f>LOOKUP($AO517,Data!$A$6:$A$1806,Data!$I$6:$I$1806)</f>
        <v>0</v>
      </c>
      <c r="AX517" s="9">
        <f>LOOKUP($AO517,Data!$A$6:$A$1806,Data!$J$6:$J$1806)</f>
        <v>-103</v>
      </c>
      <c r="AY517" s="9">
        <f>LOOKUP($AO517,Data!$A$6:$A$1806,Data!$K$6:$K$1806)</f>
        <v>7697</v>
      </c>
      <c r="AZ517" s="16">
        <f t="shared" si="237"/>
        <v>-28.7994384765625</v>
      </c>
      <c r="BB517" s="5"/>
      <c r="BO517" s="77"/>
      <c r="BP517" s="5"/>
      <c r="BQ517" s="77"/>
      <c r="BR517" s="77"/>
      <c r="BS517" s="77"/>
      <c r="BT517" s="77"/>
      <c r="BU517" s="77"/>
      <c r="BV517" s="77"/>
      <c r="BW517" s="77"/>
      <c r="BX517" s="77"/>
      <c r="CA517" s="77"/>
    </row>
    <row r="518" spans="2:79">
      <c r="B518" s="5">
        <f t="shared" si="238"/>
        <v>40098.112488425104</v>
      </c>
      <c r="C518">
        <f>LOOKUP(B518,Data!$A$6:$A$1806,Data!B$6:B$1806)</f>
        <v>60.041000366210938</v>
      </c>
      <c r="D518" s="8">
        <f>LOOKUP(B518,Data!$A$6:$A$1806,Data!C$6:C$1806)</f>
        <v>3698.591064453125</v>
      </c>
      <c r="H518" s="16">
        <f t="shared" si="236"/>
        <v>-32.80029296875</v>
      </c>
      <c r="I518" s="8">
        <f t="shared" si="234"/>
        <v>-29.737194702233786</v>
      </c>
      <c r="J518" s="8"/>
      <c r="K518" s="8"/>
      <c r="L518" s="8">
        <f t="shared" si="228"/>
        <v>0</v>
      </c>
      <c r="M518" s="8">
        <f t="shared" si="229"/>
        <v>3745.0045420296187</v>
      </c>
      <c r="N518" s="8">
        <f>AVERAGE(D$79:D518)</f>
        <v>3763.7371199174363</v>
      </c>
      <c r="O518" s="8">
        <f>AVERAGE(M$79:M518)</f>
        <v>3782.400178549979</v>
      </c>
      <c r="P518" s="8">
        <f t="shared" si="233"/>
        <v>3779.3438814103097</v>
      </c>
      <c r="Q518" s="8">
        <f>AVERAGE(P$79:P518)</f>
        <v>3759.6949226820152</v>
      </c>
      <c r="R518">
        <f t="shared" si="231"/>
        <v>633</v>
      </c>
      <c r="S518" s="9"/>
      <c r="T518" s="8"/>
      <c r="U518" s="9"/>
      <c r="Y518">
        <v>0</v>
      </c>
      <c r="Z518">
        <f t="shared" si="235"/>
        <v>633</v>
      </c>
      <c r="AA518">
        <f t="shared" si="230"/>
        <v>-84446.38778625954</v>
      </c>
      <c r="AO518" s="5">
        <f t="shared" si="232"/>
        <v>40098.112488425104</v>
      </c>
      <c r="AP518" s="51">
        <f>LOOKUP($AO518,Data!$A$6:$A$1806,Data!$B$6:$B$1806)</f>
        <v>60.041000366210938</v>
      </c>
      <c r="AQ518" s="9">
        <f>LOOKUP($AO518,Data!$A$6:$A$1806,Data!$C$6:$C$1806)</f>
        <v>3698.591064453125</v>
      </c>
      <c r="AR518" s="9">
        <f>LOOKUP($AO518,Data!$A$6:$A$1806,Data!$D$6:$D$1806)</f>
        <v>350</v>
      </c>
      <c r="AS518" s="9">
        <f>IF($AS$1="+",LOOKUP($AO518,Data!$A$6:$A$1806,Data!$E$6:$E$1806)*-1,LOOKUP($AO518,Data!$A$6:$A$1806,Data!$E$6:$E$1806))</f>
        <v>-227.25506591796875</v>
      </c>
      <c r="AT518" s="9">
        <f>LOOKUP($AO518,Data!$A$6:$A$1806,Data!$F$6:$F$1806)</f>
        <v>16</v>
      </c>
      <c r="AU518" s="9">
        <f>LOOKUP($AO518,Data!$A$6:$A$1806,Data!$G$6:$G$1806)</f>
        <v>299.5</v>
      </c>
      <c r="AV518" s="9">
        <f>LOOKUP($AO518,Data!$A$6:$A$1806,Data!$H$6:$H$1806)</f>
        <v>10</v>
      </c>
      <c r="AW518" s="9">
        <f>LOOKUP($AO518,Data!$A$6:$A$1806,Data!$I$6:$I$1806)</f>
        <v>0</v>
      </c>
      <c r="AX518" s="9">
        <f>LOOKUP($AO518,Data!$A$6:$A$1806,Data!$J$6:$J$1806)</f>
        <v>-103</v>
      </c>
      <c r="AY518" s="9">
        <f>LOOKUP($AO518,Data!$A$6:$A$1806,Data!$K$6:$K$1806)</f>
        <v>7698</v>
      </c>
      <c r="AZ518" s="16">
        <f t="shared" si="237"/>
        <v>-32.80029296875</v>
      </c>
      <c r="BB518" s="5"/>
      <c r="BO518" s="77"/>
      <c r="BP518" s="5"/>
      <c r="BQ518" s="77"/>
      <c r="BR518" s="77"/>
      <c r="BS518" s="77"/>
      <c r="BT518" s="77"/>
      <c r="BU518" s="77"/>
      <c r="BV518" s="77"/>
      <c r="BW518" s="77"/>
      <c r="BX518" s="77"/>
      <c r="CA518" s="77"/>
    </row>
    <row r="519" spans="2:79">
      <c r="B519" s="5">
        <f t="shared" si="238"/>
        <v>40098.11251157325</v>
      </c>
      <c r="C519">
        <f>LOOKUP(B519,Data!$A$6:$A$1806,Data!B$6:B$1806)</f>
        <v>60.043998718261719</v>
      </c>
      <c r="D519" s="8">
        <f>LOOKUP(B519,Data!$A$6:$A$1806,Data!C$6:C$1806)</f>
        <v>3704.59130859375</v>
      </c>
      <c r="H519" s="16">
        <f t="shared" si="236"/>
        <v>-35.198974609375</v>
      </c>
      <c r="I519" s="8">
        <f t="shared" si="234"/>
        <v>-31.648817669733212</v>
      </c>
      <c r="J519" s="8"/>
      <c r="K519" s="8"/>
      <c r="L519" s="8">
        <f t="shared" si="228"/>
        <v>0</v>
      </c>
      <c r="M519" s="8">
        <f t="shared" si="229"/>
        <v>3743.0929190621191</v>
      </c>
      <c r="N519" s="8">
        <f>AVERAGE(D$79:D519)</f>
        <v>3763.6030024314414</v>
      </c>
      <c r="O519" s="8">
        <f>AVERAGE(M$79:M519)</f>
        <v>3782.3110464422966</v>
      </c>
      <c r="P519" s="8">
        <f t="shared" si="233"/>
        <v>3779.3438814103097</v>
      </c>
      <c r="Q519" s="8">
        <f>AVERAGE(P$79:P519)</f>
        <v>3759.7395794063978</v>
      </c>
      <c r="R519">
        <f t="shared" si="231"/>
        <v>633</v>
      </c>
      <c r="S519" s="9"/>
      <c r="T519" s="8"/>
      <c r="U519" s="9"/>
      <c r="Y519">
        <v>0</v>
      </c>
      <c r="Z519">
        <f t="shared" si="235"/>
        <v>633</v>
      </c>
      <c r="AA519">
        <f t="shared" si="230"/>
        <v>28148.795928753181</v>
      </c>
      <c r="AO519" s="5">
        <f t="shared" si="232"/>
        <v>40098.11251157325</v>
      </c>
      <c r="AP519" s="51">
        <f>LOOKUP($AO519,Data!$A$6:$A$1806,Data!$B$6:$B$1806)</f>
        <v>60.043998718261719</v>
      </c>
      <c r="AQ519" s="9">
        <f>LOOKUP($AO519,Data!$A$6:$A$1806,Data!$C$6:$C$1806)</f>
        <v>3704.59130859375</v>
      </c>
      <c r="AR519" s="9">
        <f>LOOKUP($AO519,Data!$A$6:$A$1806,Data!$D$6:$D$1806)</f>
        <v>350</v>
      </c>
      <c r="AS519" s="9">
        <f>IF($AS$1="+",LOOKUP($AO519,Data!$A$6:$A$1806,Data!$E$6:$E$1806)*-1,LOOKUP($AO519,Data!$A$6:$A$1806,Data!$E$6:$E$1806))</f>
        <v>-227.25506591796875</v>
      </c>
      <c r="AT519" s="9">
        <f>LOOKUP($AO519,Data!$A$6:$A$1806,Data!$F$6:$F$1806)</f>
        <v>16</v>
      </c>
      <c r="AU519" s="9">
        <f>LOOKUP($AO519,Data!$A$6:$A$1806,Data!$G$6:$G$1806)</f>
        <v>300</v>
      </c>
      <c r="AV519" s="9">
        <f>LOOKUP($AO519,Data!$A$6:$A$1806,Data!$H$6:$H$1806)</f>
        <v>10</v>
      </c>
      <c r="AW519" s="9">
        <f>LOOKUP($AO519,Data!$A$6:$A$1806,Data!$I$6:$I$1806)</f>
        <v>0</v>
      </c>
      <c r="AX519" s="9">
        <f>LOOKUP($AO519,Data!$A$6:$A$1806,Data!$J$6:$J$1806)</f>
        <v>-103</v>
      </c>
      <c r="AY519" s="9">
        <f>LOOKUP($AO519,Data!$A$6:$A$1806,Data!$K$6:$K$1806)</f>
        <v>7698</v>
      </c>
      <c r="AZ519" s="16">
        <f t="shared" si="237"/>
        <v>-35.198974609375</v>
      </c>
      <c r="BB519" s="5"/>
      <c r="BO519" s="77"/>
      <c r="BP519" s="5"/>
      <c r="BQ519" s="77"/>
      <c r="BR519" s="77"/>
      <c r="BS519" s="77"/>
      <c r="BT519" s="77"/>
      <c r="BU519" s="77"/>
      <c r="BV519" s="77"/>
      <c r="BW519" s="77"/>
      <c r="BX519" s="77"/>
      <c r="CA519" s="77"/>
    </row>
    <row r="520" spans="2:79">
      <c r="B520" s="5">
        <f t="shared" si="238"/>
        <v>40098.112534721397</v>
      </c>
      <c r="C520">
        <f>LOOKUP(B520,Data!$A$6:$A$1806,Data!B$6:B$1806)</f>
        <v>60.043998718261719</v>
      </c>
      <c r="D520" s="8">
        <f>LOOKUP(B520,Data!$A$6:$A$1806,Data!C$6:C$1806)</f>
        <v>3704.59130859375</v>
      </c>
      <c r="H520" s="16">
        <f t="shared" si="236"/>
        <v>-35.198974609375</v>
      </c>
      <c r="I520" s="8">
        <f t="shared" si="234"/>
        <v>-32.891372598607838</v>
      </c>
      <c r="J520" s="8"/>
      <c r="K520" s="8"/>
      <c r="L520" s="8">
        <f t="shared" si="228"/>
        <v>0</v>
      </c>
      <c r="M520" s="8">
        <f t="shared" si="229"/>
        <v>3741.8503641332445</v>
      </c>
      <c r="N520" s="8">
        <f>AVERAGE(D$79:D520)</f>
        <v>3763.4694918118989</v>
      </c>
      <c r="O520" s="8">
        <f>AVERAGE(M$79:M520)</f>
        <v>3782.2195064370726</v>
      </c>
      <c r="P520" s="8">
        <f t="shared" si="233"/>
        <v>3779.3438814103097</v>
      </c>
      <c r="Q520" s="8">
        <f>AVERAGE(P$79:P520)</f>
        <v>3759.784033605953</v>
      </c>
      <c r="R520">
        <f t="shared" si="231"/>
        <v>633</v>
      </c>
      <c r="S520" s="9"/>
      <c r="T520" s="8"/>
      <c r="U520" s="9"/>
      <c r="Y520">
        <v>0</v>
      </c>
      <c r="Z520">
        <f t="shared" si="235"/>
        <v>633</v>
      </c>
      <c r="AA520">
        <f t="shared" si="230"/>
        <v>28148.795928753181</v>
      </c>
      <c r="AO520" s="5">
        <f t="shared" si="232"/>
        <v>40098.112534721397</v>
      </c>
      <c r="AP520" s="51">
        <f>LOOKUP($AO520,Data!$A$6:$A$1806,Data!$B$6:$B$1806)</f>
        <v>60.043998718261719</v>
      </c>
      <c r="AQ520" s="9">
        <f>LOOKUP($AO520,Data!$A$6:$A$1806,Data!$C$6:$C$1806)</f>
        <v>3704.59130859375</v>
      </c>
      <c r="AR520" s="9">
        <f>LOOKUP($AO520,Data!$A$6:$A$1806,Data!$D$6:$D$1806)</f>
        <v>350</v>
      </c>
      <c r="AS520" s="9">
        <f>IF($AS$1="+",LOOKUP($AO520,Data!$A$6:$A$1806,Data!$E$6:$E$1806)*-1,LOOKUP($AO520,Data!$A$6:$A$1806,Data!$E$6:$E$1806))</f>
        <v>-227.25506591796875</v>
      </c>
      <c r="AT520" s="9">
        <f>LOOKUP($AO520,Data!$A$6:$A$1806,Data!$F$6:$F$1806)</f>
        <v>16</v>
      </c>
      <c r="AU520" s="9">
        <f>LOOKUP($AO520,Data!$A$6:$A$1806,Data!$G$6:$G$1806)</f>
        <v>300</v>
      </c>
      <c r="AV520" s="9">
        <f>LOOKUP($AO520,Data!$A$6:$A$1806,Data!$H$6:$H$1806)</f>
        <v>10</v>
      </c>
      <c r="AW520" s="9">
        <f>LOOKUP($AO520,Data!$A$6:$A$1806,Data!$I$6:$I$1806)</f>
        <v>0</v>
      </c>
      <c r="AX520" s="9">
        <f>LOOKUP($AO520,Data!$A$6:$A$1806,Data!$J$6:$J$1806)</f>
        <v>-103</v>
      </c>
      <c r="AY520" s="9">
        <f>LOOKUP($AO520,Data!$A$6:$A$1806,Data!$K$6:$K$1806)</f>
        <v>7698</v>
      </c>
      <c r="AZ520" s="16">
        <f t="shared" si="237"/>
        <v>-35.198974609375</v>
      </c>
      <c r="BB520" s="5"/>
      <c r="BO520" s="77"/>
      <c r="BP520" s="5"/>
      <c r="BQ520" s="77"/>
      <c r="BR520" s="77"/>
      <c r="BS520" s="77"/>
      <c r="BT520" s="77"/>
      <c r="BU520" s="77"/>
      <c r="BV520" s="77"/>
      <c r="BW520" s="77"/>
      <c r="BX520" s="77"/>
      <c r="CA520" s="77"/>
    </row>
    <row r="521" spans="2:79">
      <c r="B521" s="5">
        <f t="shared" si="238"/>
        <v>40098.112557869543</v>
      </c>
      <c r="C521">
        <f>LOOKUP(B521,Data!$A$6:$A$1806,Data!B$6:B$1806)</f>
        <v>60.042999267578125</v>
      </c>
      <c r="D521" s="8">
        <f>LOOKUP(B521,Data!$A$6:$A$1806,Data!C$6:C$1806)</f>
        <v>3702.482421875</v>
      </c>
      <c r="H521" s="16">
        <f t="shared" si="236"/>
        <v>-34.3994140625</v>
      </c>
      <c r="I521" s="8">
        <f t="shared" si="234"/>
        <v>-33.4191871109701</v>
      </c>
      <c r="J521" s="8"/>
      <c r="K521" s="8"/>
      <c r="L521" s="8">
        <f t="shared" si="228"/>
        <v>0</v>
      </c>
      <c r="M521" s="8">
        <f t="shared" si="229"/>
        <v>3741.3225496208825</v>
      </c>
      <c r="N521" s="8">
        <f>AVERAGE(D$79:D521)</f>
        <v>3763.3318234824706</v>
      </c>
      <c r="O521" s="8">
        <f>AVERAGE(M$79:M521)</f>
        <v>3782.1271882501287</v>
      </c>
      <c r="P521" s="8">
        <f t="shared" si="233"/>
        <v>3779.3438814103097</v>
      </c>
      <c r="Q521" s="8">
        <f>AVERAGE(P$79:P521)</f>
        <v>3759.828286655284</v>
      </c>
      <c r="R521">
        <f t="shared" si="231"/>
        <v>633</v>
      </c>
      <c r="S521" s="9"/>
      <c r="T521" s="8"/>
      <c r="U521" s="9"/>
      <c r="Y521">
        <v>0</v>
      </c>
      <c r="Z521">
        <f t="shared" si="235"/>
        <v>633</v>
      </c>
      <c r="AA521">
        <f t="shared" si="230"/>
        <v>50667.832671755728</v>
      </c>
      <c r="AO521" s="5">
        <f t="shared" si="232"/>
        <v>40098.112557869543</v>
      </c>
      <c r="AP521" s="51">
        <f>LOOKUP($AO521,Data!$A$6:$A$1806,Data!$B$6:$B$1806)</f>
        <v>60.042999267578125</v>
      </c>
      <c r="AQ521" s="9">
        <f>LOOKUP($AO521,Data!$A$6:$A$1806,Data!$C$6:$C$1806)</f>
        <v>3702.482421875</v>
      </c>
      <c r="AR521" s="9">
        <f>LOOKUP($AO521,Data!$A$6:$A$1806,Data!$D$6:$D$1806)</f>
        <v>350</v>
      </c>
      <c r="AS521" s="9">
        <f>IF($AS$1="+",LOOKUP($AO521,Data!$A$6:$A$1806,Data!$E$6:$E$1806)*-1,LOOKUP($AO521,Data!$A$6:$A$1806,Data!$E$6:$E$1806))</f>
        <v>-227.25506591796875</v>
      </c>
      <c r="AT521" s="9">
        <f>LOOKUP($AO521,Data!$A$6:$A$1806,Data!$F$6:$F$1806)</f>
        <v>16</v>
      </c>
      <c r="AU521" s="9">
        <f>LOOKUP($AO521,Data!$A$6:$A$1806,Data!$G$6:$G$1806)</f>
        <v>300.5</v>
      </c>
      <c r="AV521" s="9">
        <f>LOOKUP($AO521,Data!$A$6:$A$1806,Data!$H$6:$H$1806)</f>
        <v>10</v>
      </c>
      <c r="AW521" s="9">
        <f>LOOKUP($AO521,Data!$A$6:$A$1806,Data!$I$6:$I$1806)</f>
        <v>0</v>
      </c>
      <c r="AX521" s="9">
        <f>LOOKUP($AO521,Data!$A$6:$A$1806,Data!$J$6:$J$1806)</f>
        <v>-103</v>
      </c>
      <c r="AY521" s="9">
        <f>LOOKUP($AO521,Data!$A$6:$A$1806,Data!$K$6:$K$1806)</f>
        <v>7698.33</v>
      </c>
      <c r="AZ521" s="16">
        <f t="shared" si="237"/>
        <v>-34.3994140625</v>
      </c>
      <c r="BB521" s="5"/>
      <c r="BO521" s="77"/>
      <c r="BP521" s="5"/>
      <c r="BQ521" s="77"/>
      <c r="BR521" s="77"/>
      <c r="BS521" s="77"/>
      <c r="BT521" s="77"/>
      <c r="BU521" s="77"/>
      <c r="BV521" s="77"/>
      <c r="BW521" s="77"/>
      <c r="BX521" s="77"/>
      <c r="CA521" s="77"/>
    </row>
    <row r="522" spans="2:79">
      <c r="B522" s="5">
        <f t="shared" si="238"/>
        <v>40098.112581017689</v>
      </c>
      <c r="C522">
        <f>LOOKUP(B522,Data!$A$6:$A$1806,Data!B$6:B$1806)</f>
        <v>60.048000335693359</v>
      </c>
      <c r="D522" s="8">
        <f>LOOKUP(B522,Data!$A$6:$A$1806,Data!C$6:C$1806)</f>
        <v>3701.31640625</v>
      </c>
      <c r="H522" s="16">
        <f t="shared" si="236"/>
        <v>-38.4002685546875</v>
      </c>
      <c r="I522" s="8">
        <f t="shared" si="234"/>
        <v>-35.162565616271195</v>
      </c>
      <c r="J522" s="8"/>
      <c r="K522" s="8"/>
      <c r="L522" s="8">
        <f t="shared" si="228"/>
        <v>0</v>
      </c>
      <c r="M522" s="8">
        <f t="shared" si="229"/>
        <v>3739.5791711155812</v>
      </c>
      <c r="N522" s="8">
        <f>AVERAGE(D$79:D522)</f>
        <v>3763.1921491193343</v>
      </c>
      <c r="O522" s="8">
        <f>AVERAGE(M$79:M522)</f>
        <v>3782.0313593827086</v>
      </c>
      <c r="P522" s="8">
        <f t="shared" si="233"/>
        <v>3779.3438814103097</v>
      </c>
      <c r="Q522" s="8">
        <f>AVERAGE(P$79:P522)</f>
        <v>3759.872339916582</v>
      </c>
      <c r="R522">
        <f t="shared" si="231"/>
        <v>633</v>
      </c>
      <c r="S522" s="9"/>
      <c r="T522" s="8"/>
      <c r="U522" s="9"/>
      <c r="Y522">
        <v>0</v>
      </c>
      <c r="Z522">
        <f t="shared" si="235"/>
        <v>633</v>
      </c>
      <c r="AA522">
        <f t="shared" si="230"/>
        <v>10127.381873664937</v>
      </c>
      <c r="AO522" s="5">
        <f t="shared" si="232"/>
        <v>40098.112581017689</v>
      </c>
      <c r="AP522" s="51">
        <f>LOOKUP($AO522,Data!$A$6:$A$1806,Data!$B$6:$B$1806)</f>
        <v>60.048000335693359</v>
      </c>
      <c r="AQ522" s="9">
        <f>LOOKUP($AO522,Data!$A$6:$A$1806,Data!$C$6:$C$1806)</f>
        <v>3701.31640625</v>
      </c>
      <c r="AR522" s="9">
        <f>LOOKUP($AO522,Data!$A$6:$A$1806,Data!$D$6:$D$1806)</f>
        <v>350</v>
      </c>
      <c r="AS522" s="9">
        <f>IF($AS$1="+",LOOKUP($AO522,Data!$A$6:$A$1806,Data!$E$6:$E$1806)*-1,LOOKUP($AO522,Data!$A$6:$A$1806,Data!$E$6:$E$1806))</f>
        <v>-227.25506591796875</v>
      </c>
      <c r="AT522" s="9">
        <f>LOOKUP($AO522,Data!$A$6:$A$1806,Data!$F$6:$F$1806)</f>
        <v>16</v>
      </c>
      <c r="AU522" s="9">
        <f>LOOKUP($AO522,Data!$A$6:$A$1806,Data!$G$6:$G$1806)</f>
        <v>301</v>
      </c>
      <c r="AV522" s="9">
        <f>LOOKUP($AO522,Data!$A$6:$A$1806,Data!$H$6:$H$1806)</f>
        <v>10</v>
      </c>
      <c r="AW522" s="9">
        <f>LOOKUP($AO522,Data!$A$6:$A$1806,Data!$I$6:$I$1806)</f>
        <v>0</v>
      </c>
      <c r="AX522" s="9">
        <f>LOOKUP($AO522,Data!$A$6:$A$1806,Data!$J$6:$J$1806)</f>
        <v>-103</v>
      </c>
      <c r="AY522" s="9">
        <f>LOOKUP($AO522,Data!$A$6:$A$1806,Data!$K$6:$K$1806)</f>
        <v>7698.66</v>
      </c>
      <c r="AZ522" s="16">
        <f t="shared" si="237"/>
        <v>-38.4002685546875</v>
      </c>
      <c r="BB522" s="5"/>
      <c r="BO522" s="77"/>
      <c r="BP522" s="5"/>
      <c r="BQ522" s="77"/>
      <c r="BR522" s="77"/>
      <c r="BS522" s="77"/>
      <c r="BT522" s="77"/>
      <c r="BU522" s="77"/>
      <c r="BV522" s="77"/>
      <c r="BW522" s="77"/>
      <c r="BX522" s="77"/>
      <c r="CA522" s="77"/>
    </row>
    <row r="523" spans="2:79">
      <c r="B523" s="5">
        <f t="shared" si="238"/>
        <v>40098.112604165835</v>
      </c>
      <c r="C523">
        <f>LOOKUP(B523,Data!$A$6:$A$1806,Data!B$6:B$1806)</f>
        <v>60.048000335693359</v>
      </c>
      <c r="D523" s="8">
        <f>LOOKUP(B523,Data!$A$6:$A$1806,Data!C$6:C$1806)</f>
        <v>3701.31640625</v>
      </c>
      <c r="H523" s="16">
        <f t="shared" si="236"/>
        <v>-38.4002685546875</v>
      </c>
      <c r="I523" s="8">
        <f t="shared" si="234"/>
        <v>-36.295761644716904</v>
      </c>
      <c r="J523" s="8"/>
      <c r="K523" s="8"/>
      <c r="L523" s="8">
        <f t="shared" si="228"/>
        <v>0</v>
      </c>
      <c r="M523" s="8">
        <f t="shared" si="229"/>
        <v>3738.4459750871356</v>
      </c>
      <c r="N523" s="8">
        <f>AVERAGE(D$79:D523)</f>
        <v>3763.0531025061446</v>
      </c>
      <c r="O523" s="8">
        <f>AVERAGE(M$79:M523)</f>
        <v>3781.9334146988981</v>
      </c>
      <c r="P523" s="8">
        <f t="shared" si="233"/>
        <v>3779.3438814103097</v>
      </c>
      <c r="Q523" s="8">
        <f>AVERAGE(P$79:P523)</f>
        <v>3759.9161947397661</v>
      </c>
      <c r="R523">
        <f t="shared" si="231"/>
        <v>633</v>
      </c>
      <c r="S523" s="9"/>
      <c r="T523" s="8"/>
      <c r="U523" s="9"/>
      <c r="Y523">
        <v>0</v>
      </c>
      <c r="Z523">
        <f t="shared" si="235"/>
        <v>633</v>
      </c>
      <c r="AA523">
        <f t="shared" si="230"/>
        <v>10127.381873664937</v>
      </c>
      <c r="AO523" s="5">
        <f t="shared" si="232"/>
        <v>40098.112604165835</v>
      </c>
      <c r="AP523" s="51">
        <f>LOOKUP($AO523,Data!$A$6:$A$1806,Data!$B$6:$B$1806)</f>
        <v>60.048000335693359</v>
      </c>
      <c r="AQ523" s="9">
        <f>LOOKUP($AO523,Data!$A$6:$A$1806,Data!$C$6:$C$1806)</f>
        <v>3701.31640625</v>
      </c>
      <c r="AR523" s="9">
        <f>LOOKUP($AO523,Data!$A$6:$A$1806,Data!$D$6:$D$1806)</f>
        <v>350</v>
      </c>
      <c r="AS523" s="9">
        <f>IF($AS$1="+",LOOKUP($AO523,Data!$A$6:$A$1806,Data!$E$6:$E$1806)*-1,LOOKUP($AO523,Data!$A$6:$A$1806,Data!$E$6:$E$1806))</f>
        <v>-227.25506591796875</v>
      </c>
      <c r="AT523" s="9">
        <f>LOOKUP($AO523,Data!$A$6:$A$1806,Data!$F$6:$F$1806)</f>
        <v>16</v>
      </c>
      <c r="AU523" s="9">
        <f>LOOKUP($AO523,Data!$A$6:$A$1806,Data!$G$6:$G$1806)</f>
        <v>301</v>
      </c>
      <c r="AV523" s="9">
        <f>LOOKUP($AO523,Data!$A$6:$A$1806,Data!$H$6:$H$1806)</f>
        <v>10</v>
      </c>
      <c r="AW523" s="9">
        <f>LOOKUP($AO523,Data!$A$6:$A$1806,Data!$I$6:$I$1806)</f>
        <v>0</v>
      </c>
      <c r="AX523" s="9">
        <f>LOOKUP($AO523,Data!$A$6:$A$1806,Data!$J$6:$J$1806)</f>
        <v>-103</v>
      </c>
      <c r="AY523" s="9">
        <f>LOOKUP($AO523,Data!$A$6:$A$1806,Data!$K$6:$K$1806)</f>
        <v>7698.66</v>
      </c>
      <c r="AZ523" s="16">
        <f t="shared" si="237"/>
        <v>-38.4002685546875</v>
      </c>
      <c r="BB523" s="5"/>
      <c r="BO523" s="77"/>
      <c r="BP523" s="5"/>
      <c r="BQ523" s="77"/>
      <c r="BR523" s="77"/>
      <c r="BS523" s="77"/>
      <c r="BT523" s="77"/>
      <c r="BU523" s="77"/>
      <c r="BV523" s="77"/>
      <c r="BW523" s="77"/>
      <c r="BX523" s="77"/>
      <c r="CA523" s="77"/>
    </row>
    <row r="524" spans="2:79">
      <c r="B524" s="5">
        <f t="shared" si="238"/>
        <v>40098.112627313982</v>
      </c>
      <c r="C524">
        <f>LOOKUP(B524,Data!$A$6:$A$1806,Data!B$6:B$1806)</f>
        <v>60.046001434326172</v>
      </c>
      <c r="D524" s="8">
        <f>LOOKUP(B524,Data!$A$6:$A$1806,Data!C$6:C$1806)</f>
        <v>3699.528564453125</v>
      </c>
      <c r="H524" s="16">
        <f t="shared" si="236"/>
        <v>-36.8011474609375</v>
      </c>
      <c r="I524" s="8">
        <f t="shared" si="234"/>
        <v>-36.472646680394114</v>
      </c>
      <c r="J524" s="8"/>
      <c r="K524" s="8"/>
      <c r="L524" s="8">
        <f t="shared" si="228"/>
        <v>0</v>
      </c>
      <c r="M524" s="8">
        <f t="shared" si="229"/>
        <v>3738.2690900514585</v>
      </c>
      <c r="N524" s="8">
        <f>AVERAGE(D$79:D524)</f>
        <v>3762.9106708064742</v>
      </c>
      <c r="O524" s="8">
        <f>AVERAGE(M$79:M524)</f>
        <v>3781.8355126256979</v>
      </c>
      <c r="P524" s="8">
        <f t="shared" si="233"/>
        <v>3779.3438814103097</v>
      </c>
      <c r="Q524" s="8">
        <f>AVERAGE(P$79:P524)</f>
        <v>3759.9598524626213</v>
      </c>
      <c r="R524">
        <f t="shared" si="231"/>
        <v>633</v>
      </c>
      <c r="S524" s="9"/>
      <c r="T524" s="8"/>
      <c r="U524" s="9"/>
      <c r="Y524">
        <v>0</v>
      </c>
      <c r="Z524">
        <f t="shared" si="235"/>
        <v>633</v>
      </c>
      <c r="AA524">
        <f t="shared" si="230"/>
        <v>14888.932436069987</v>
      </c>
      <c r="AO524" s="5">
        <f t="shared" si="232"/>
        <v>40098.112627313982</v>
      </c>
      <c r="AP524" s="51">
        <f>LOOKUP($AO524,Data!$A$6:$A$1806,Data!$B$6:$B$1806)</f>
        <v>60.046001434326172</v>
      </c>
      <c r="AQ524" s="9">
        <f>LOOKUP($AO524,Data!$A$6:$A$1806,Data!$C$6:$C$1806)</f>
        <v>3699.528564453125</v>
      </c>
      <c r="AR524" s="9">
        <f>LOOKUP($AO524,Data!$A$6:$A$1806,Data!$D$6:$D$1806)</f>
        <v>350</v>
      </c>
      <c r="AS524" s="9">
        <f>IF($AS$1="+",LOOKUP($AO524,Data!$A$6:$A$1806,Data!$E$6:$E$1806)*-1,LOOKUP($AO524,Data!$A$6:$A$1806,Data!$E$6:$E$1806))</f>
        <v>-229.29022216796875</v>
      </c>
      <c r="AT524" s="9">
        <f>LOOKUP($AO524,Data!$A$6:$A$1806,Data!$F$6:$F$1806)</f>
        <v>16</v>
      </c>
      <c r="AU524" s="9">
        <f>LOOKUP($AO524,Data!$A$6:$A$1806,Data!$G$6:$G$1806)</f>
        <v>301.5</v>
      </c>
      <c r="AV524" s="9">
        <f>LOOKUP($AO524,Data!$A$6:$A$1806,Data!$H$6:$H$1806)</f>
        <v>10</v>
      </c>
      <c r="AW524" s="9">
        <f>LOOKUP($AO524,Data!$A$6:$A$1806,Data!$I$6:$I$1806)</f>
        <v>0</v>
      </c>
      <c r="AX524" s="9">
        <f>LOOKUP($AO524,Data!$A$6:$A$1806,Data!$J$6:$J$1806)</f>
        <v>-103</v>
      </c>
      <c r="AY524" s="9">
        <f>LOOKUP($AO524,Data!$A$6:$A$1806,Data!$K$6:$K$1806)</f>
        <v>7698.99</v>
      </c>
      <c r="AZ524" s="16">
        <f t="shared" si="237"/>
        <v>-36.8011474609375</v>
      </c>
      <c r="BB524" s="5"/>
      <c r="BO524" s="77"/>
      <c r="BP524" s="5"/>
      <c r="BQ524" s="77"/>
      <c r="BR524" s="77"/>
      <c r="BS524" s="77"/>
      <c r="BT524" s="77"/>
      <c r="BU524" s="77"/>
      <c r="BV524" s="77"/>
      <c r="BW524" s="77"/>
      <c r="BX524" s="77"/>
      <c r="CA524" s="77"/>
    </row>
    <row r="525" spans="2:79">
      <c r="B525" s="5">
        <f t="shared" si="238"/>
        <v>40098.112650462128</v>
      </c>
      <c r="C525">
        <f>LOOKUP(B525,Data!$A$6:$A$1806,Data!B$6:B$1806)</f>
        <v>60.042999267578125</v>
      </c>
      <c r="D525" s="8">
        <f>LOOKUP(B525,Data!$A$6:$A$1806,Data!C$6:C$1806)</f>
        <v>3699.72607421875</v>
      </c>
      <c r="H525" s="16">
        <f t="shared" si="236"/>
        <v>-34.3994140625</v>
      </c>
      <c r="I525" s="8">
        <f t="shared" si="234"/>
        <v>-35.747015264131178</v>
      </c>
      <c r="J525" s="8"/>
      <c r="K525" s="8"/>
      <c r="L525" s="8">
        <f t="shared" si="228"/>
        <v>0</v>
      </c>
      <c r="M525" s="8">
        <f t="shared" si="229"/>
        <v>3738.9947214677213</v>
      </c>
      <c r="N525" s="8">
        <f>AVERAGE(D$79:D525)</f>
        <v>3762.7693182414009</v>
      </c>
      <c r="O525" s="8">
        <f>AVERAGE(M$79:M525)</f>
        <v>3781.7396719295948</v>
      </c>
      <c r="P525" s="8">
        <f t="shared" si="233"/>
        <v>3779.3438814103097</v>
      </c>
      <c r="Q525" s="8">
        <f>AVERAGE(P$79:P525)</f>
        <v>3760.0033144109348</v>
      </c>
      <c r="R525">
        <f t="shared" si="231"/>
        <v>633</v>
      </c>
      <c r="S525" s="9"/>
      <c r="T525" s="8"/>
      <c r="U525" s="9"/>
      <c r="Y525">
        <v>0</v>
      </c>
      <c r="Z525">
        <f t="shared" si="235"/>
        <v>633</v>
      </c>
      <c r="AA525">
        <f t="shared" si="230"/>
        <v>50667.832671755728</v>
      </c>
      <c r="AO525" s="5">
        <f t="shared" si="232"/>
        <v>40098.112650462128</v>
      </c>
      <c r="AP525" s="51">
        <f>LOOKUP($AO525,Data!$A$6:$A$1806,Data!$B$6:$B$1806)</f>
        <v>60.042999267578125</v>
      </c>
      <c r="AQ525" s="9">
        <f>LOOKUP($AO525,Data!$A$6:$A$1806,Data!$C$6:$C$1806)</f>
        <v>3699.72607421875</v>
      </c>
      <c r="AR525" s="9">
        <f>LOOKUP($AO525,Data!$A$6:$A$1806,Data!$D$6:$D$1806)</f>
        <v>350</v>
      </c>
      <c r="AS525" s="9">
        <f>IF($AS$1="+",LOOKUP($AO525,Data!$A$6:$A$1806,Data!$E$6:$E$1806)*-1,LOOKUP($AO525,Data!$A$6:$A$1806,Data!$E$6:$E$1806))</f>
        <v>-229.29022216796875</v>
      </c>
      <c r="AT525" s="9">
        <f>LOOKUP($AO525,Data!$A$6:$A$1806,Data!$F$6:$F$1806)</f>
        <v>16</v>
      </c>
      <c r="AU525" s="9">
        <f>LOOKUP($AO525,Data!$A$6:$A$1806,Data!$G$6:$G$1806)</f>
        <v>302</v>
      </c>
      <c r="AV525" s="9">
        <f>LOOKUP($AO525,Data!$A$6:$A$1806,Data!$H$6:$H$1806)</f>
        <v>10</v>
      </c>
      <c r="AW525" s="9">
        <f>LOOKUP($AO525,Data!$A$6:$A$1806,Data!$I$6:$I$1806)</f>
        <v>0</v>
      </c>
      <c r="AX525" s="9">
        <f>LOOKUP($AO525,Data!$A$6:$A$1806,Data!$J$6:$J$1806)</f>
        <v>-103</v>
      </c>
      <c r="AY525" s="9">
        <f>LOOKUP($AO525,Data!$A$6:$A$1806,Data!$K$6:$K$1806)</f>
        <v>7699.32</v>
      </c>
      <c r="AZ525" s="16">
        <f t="shared" si="237"/>
        <v>-34.3994140625</v>
      </c>
      <c r="BB525" s="5"/>
      <c r="BO525" s="77"/>
      <c r="BP525" s="5"/>
      <c r="BQ525" s="77"/>
      <c r="BR525" s="77"/>
      <c r="BS525" s="77"/>
      <c r="BT525" s="77"/>
      <c r="BU525" s="77"/>
      <c r="BV525" s="77"/>
      <c r="BW525" s="77"/>
      <c r="BX525" s="77"/>
      <c r="CA525" s="77"/>
    </row>
    <row r="526" spans="2:79">
      <c r="B526" s="5">
        <f t="shared" si="238"/>
        <v>40098.112673610274</v>
      </c>
      <c r="C526">
        <f>LOOKUP(B526,Data!$A$6:$A$1806,Data!B$6:B$1806)</f>
        <v>60.042999267578125</v>
      </c>
      <c r="D526" s="8">
        <f>LOOKUP(B526,Data!$A$6:$A$1806,Data!C$6:C$1806)</f>
        <v>3699.72607421875</v>
      </c>
      <c r="H526" s="16">
        <f t="shared" si="236"/>
        <v>-34.3994140625</v>
      </c>
      <c r="I526" s="8">
        <f t="shared" si="234"/>
        <v>-35.275354843560265</v>
      </c>
      <c r="J526" s="8"/>
      <c r="K526" s="8"/>
      <c r="L526" s="8">
        <f t="shared" si="228"/>
        <v>0</v>
      </c>
      <c r="M526" s="8">
        <f t="shared" si="229"/>
        <v>3739.4663818882923</v>
      </c>
      <c r="N526" s="8">
        <f>AVERAGE(D$79:D526)</f>
        <v>3762.6285967145645</v>
      </c>
      <c r="O526" s="8">
        <f>AVERAGE(M$79:M526)</f>
        <v>3781.6453119071812</v>
      </c>
      <c r="P526" s="8">
        <f t="shared" si="233"/>
        <v>3779.3438814103097</v>
      </c>
      <c r="Q526" s="8">
        <f>AVERAGE(P$79:P526)</f>
        <v>3760.046581898629</v>
      </c>
      <c r="R526">
        <f t="shared" si="231"/>
        <v>633</v>
      </c>
      <c r="S526" s="9"/>
      <c r="T526" s="8"/>
      <c r="U526" s="9"/>
      <c r="Y526">
        <v>0</v>
      </c>
      <c r="Z526">
        <f t="shared" si="235"/>
        <v>633</v>
      </c>
      <c r="AA526">
        <f t="shared" si="230"/>
        <v>50667.832671755728</v>
      </c>
      <c r="AO526" s="5">
        <f t="shared" si="232"/>
        <v>40098.112673610274</v>
      </c>
      <c r="AP526" s="51">
        <f>LOOKUP($AO526,Data!$A$6:$A$1806,Data!$B$6:$B$1806)</f>
        <v>60.042999267578125</v>
      </c>
      <c r="AQ526" s="9">
        <f>LOOKUP($AO526,Data!$A$6:$A$1806,Data!$C$6:$C$1806)</f>
        <v>3699.72607421875</v>
      </c>
      <c r="AR526" s="9">
        <f>LOOKUP($AO526,Data!$A$6:$A$1806,Data!$D$6:$D$1806)</f>
        <v>350</v>
      </c>
      <c r="AS526" s="9">
        <f>IF($AS$1="+",LOOKUP($AO526,Data!$A$6:$A$1806,Data!$E$6:$E$1806)*-1,LOOKUP($AO526,Data!$A$6:$A$1806,Data!$E$6:$E$1806))</f>
        <v>-229.29022216796875</v>
      </c>
      <c r="AT526" s="9">
        <f>LOOKUP($AO526,Data!$A$6:$A$1806,Data!$F$6:$F$1806)</f>
        <v>16</v>
      </c>
      <c r="AU526" s="9">
        <f>LOOKUP($AO526,Data!$A$6:$A$1806,Data!$G$6:$G$1806)</f>
        <v>302</v>
      </c>
      <c r="AV526" s="9">
        <f>LOOKUP($AO526,Data!$A$6:$A$1806,Data!$H$6:$H$1806)</f>
        <v>10</v>
      </c>
      <c r="AW526" s="9">
        <f>LOOKUP($AO526,Data!$A$6:$A$1806,Data!$I$6:$I$1806)</f>
        <v>0</v>
      </c>
      <c r="AX526" s="9">
        <f>LOOKUP($AO526,Data!$A$6:$A$1806,Data!$J$6:$J$1806)</f>
        <v>-103</v>
      </c>
      <c r="AY526" s="9">
        <f>LOOKUP($AO526,Data!$A$6:$A$1806,Data!$K$6:$K$1806)</f>
        <v>7699.32</v>
      </c>
      <c r="AZ526" s="16">
        <f t="shared" si="237"/>
        <v>-34.3994140625</v>
      </c>
      <c r="BB526" s="5"/>
      <c r="BO526" s="77"/>
      <c r="BP526" s="5"/>
      <c r="BQ526" s="77"/>
      <c r="BR526" s="77"/>
      <c r="BS526" s="77"/>
      <c r="BT526" s="77"/>
      <c r="BU526" s="77"/>
      <c r="BV526" s="77"/>
      <c r="BW526" s="77"/>
      <c r="BX526" s="77"/>
      <c r="CA526" s="77"/>
    </row>
    <row r="527" spans="2:79">
      <c r="B527" s="5">
        <f t="shared" si="238"/>
        <v>40098.11269675842</v>
      </c>
      <c r="C527">
        <f>LOOKUP(B527,Data!$A$6:$A$1806,Data!B$6:B$1806)</f>
        <v>60.042999267578125</v>
      </c>
      <c r="D527" s="8">
        <f>LOOKUP(B527,Data!$A$6:$A$1806,Data!C$6:C$1806)</f>
        <v>3690.477294921875</v>
      </c>
      <c r="H527" s="16">
        <f t="shared" si="236"/>
        <v>-34.3994140625</v>
      </c>
      <c r="I527" s="8">
        <f t="shared" si="234"/>
        <v>-34.968775570189173</v>
      </c>
      <c r="J527" s="8"/>
      <c r="K527" s="8"/>
      <c r="L527" s="8">
        <f t="shared" si="228"/>
        <v>0</v>
      </c>
      <c r="M527" s="8">
        <f t="shared" si="229"/>
        <v>3739.7729611616633</v>
      </c>
      <c r="N527" s="8">
        <f>AVERAGE(D$79:D527)</f>
        <v>3762.4679033920866</v>
      </c>
      <c r="O527" s="8">
        <f>AVERAGE(M$79:M527)</f>
        <v>3781.5520550012889</v>
      </c>
      <c r="P527" s="8">
        <f t="shared" si="233"/>
        <v>3779.3438814103097</v>
      </c>
      <c r="Q527" s="8">
        <f>AVERAGE(P$79:P527)</f>
        <v>3760.0896562278963</v>
      </c>
      <c r="R527">
        <f t="shared" si="231"/>
        <v>633</v>
      </c>
      <c r="S527" s="9"/>
      <c r="T527" s="8"/>
      <c r="U527" s="9"/>
      <c r="Y527">
        <v>0</v>
      </c>
      <c r="Z527">
        <f t="shared" si="235"/>
        <v>633</v>
      </c>
      <c r="AA527">
        <f t="shared" si="230"/>
        <v>50667.832671755728</v>
      </c>
      <c r="AO527" s="5">
        <f t="shared" si="232"/>
        <v>40098.11269675842</v>
      </c>
      <c r="AP527" s="51">
        <f>LOOKUP($AO527,Data!$A$6:$A$1806,Data!$B$6:$B$1806)</f>
        <v>60.042999267578125</v>
      </c>
      <c r="AQ527" s="9">
        <f>LOOKUP($AO527,Data!$A$6:$A$1806,Data!$C$6:$C$1806)</f>
        <v>3690.477294921875</v>
      </c>
      <c r="AR527" s="9">
        <f>LOOKUP($AO527,Data!$A$6:$A$1806,Data!$D$6:$D$1806)</f>
        <v>350</v>
      </c>
      <c r="AS527" s="9">
        <f>IF($AS$1="+",LOOKUP($AO527,Data!$A$6:$A$1806,Data!$E$6:$E$1806)*-1,LOOKUP($AO527,Data!$A$6:$A$1806,Data!$E$6:$E$1806))</f>
        <v>-229.29022216796875</v>
      </c>
      <c r="AT527" s="9">
        <f>LOOKUP($AO527,Data!$A$6:$A$1806,Data!$F$6:$F$1806)</f>
        <v>16</v>
      </c>
      <c r="AU527" s="9">
        <f>LOOKUP($AO527,Data!$A$6:$A$1806,Data!$G$6:$G$1806)</f>
        <v>302.5</v>
      </c>
      <c r="AV527" s="9">
        <f>LOOKUP($AO527,Data!$A$6:$A$1806,Data!$H$6:$H$1806)</f>
        <v>10</v>
      </c>
      <c r="AW527" s="9">
        <f>LOOKUP($AO527,Data!$A$6:$A$1806,Data!$I$6:$I$1806)</f>
        <v>0</v>
      </c>
      <c r="AX527" s="9">
        <f>LOOKUP($AO527,Data!$A$6:$A$1806,Data!$J$6:$J$1806)</f>
        <v>-103</v>
      </c>
      <c r="AY527" s="9">
        <f>LOOKUP($AO527,Data!$A$6:$A$1806,Data!$K$6:$K$1806)</f>
        <v>7699.65</v>
      </c>
      <c r="AZ527" s="16">
        <f t="shared" si="237"/>
        <v>-34.3994140625</v>
      </c>
      <c r="BB527" s="5"/>
      <c r="BO527" s="77"/>
      <c r="BP527" s="5"/>
      <c r="BQ527" s="77"/>
      <c r="BR527" s="77"/>
      <c r="BS527" s="77"/>
      <c r="BT527" s="77"/>
      <c r="BU527" s="77"/>
      <c r="BV527" s="77"/>
      <c r="BW527" s="77"/>
      <c r="BX527" s="77"/>
      <c r="CA527" s="77"/>
    </row>
    <row r="528" spans="2:79">
      <c r="B528" s="5">
        <f t="shared" si="238"/>
        <v>40098.112719906567</v>
      </c>
      <c r="C528">
        <f>LOOKUP(B528,Data!$A$6:$A$1806,Data!B$6:B$1806)</f>
        <v>60.042999267578125</v>
      </c>
      <c r="D528" s="8">
        <f>LOOKUP(B528,Data!$A$6:$A$1806,Data!C$6:C$1806)</f>
        <v>3696.864501953125</v>
      </c>
      <c r="H528" s="16">
        <f t="shared" si="236"/>
        <v>-34.3994140625</v>
      </c>
      <c r="I528" s="8">
        <f t="shared" si="234"/>
        <v>-34.769499042497962</v>
      </c>
      <c r="J528" s="8"/>
      <c r="K528" s="8"/>
      <c r="L528" s="8">
        <f t="shared" ref="L528:L529" si="239">IF(B528&gt;G$3,0,(K$21*0.000023148/K$22))</f>
        <v>0</v>
      </c>
      <c r="M528" s="8">
        <f t="shared" ref="M528:M529" si="240">M527+L528+(I528-I527)</f>
        <v>3739.9722376893546</v>
      </c>
      <c r="N528" s="8">
        <f>AVERAGE(D$79:D528)</f>
        <v>3762.3221180555556</v>
      </c>
      <c r="O528" s="8">
        <f>AVERAGE(M$79:M528)</f>
        <v>3781.4596554072627</v>
      </c>
      <c r="P528" s="8">
        <f t="shared" si="233"/>
        <v>3779.3438814103097</v>
      </c>
      <c r="Q528" s="8">
        <f>AVERAGE(P$79:P528)</f>
        <v>3760.1325386893268</v>
      </c>
      <c r="R528">
        <f t="shared" si="231"/>
        <v>633</v>
      </c>
      <c r="S528" s="9"/>
      <c r="T528" s="8"/>
      <c r="U528" s="9"/>
      <c r="Y528">
        <v>0</v>
      </c>
      <c r="Z528">
        <f t="shared" si="235"/>
        <v>633</v>
      </c>
      <c r="AA528">
        <f t="shared" ref="AA528:AA529" si="241">Z528/((C528-G$4)*10)</f>
        <v>50667.832671755728</v>
      </c>
      <c r="AO528" s="5">
        <f t="shared" si="232"/>
        <v>40098.112719906567</v>
      </c>
      <c r="AP528" s="51">
        <f>LOOKUP($AO528,Data!$A$6:$A$1806,Data!$B$6:$B$1806)</f>
        <v>60.042999267578125</v>
      </c>
      <c r="AQ528" s="9">
        <f>LOOKUP($AO528,Data!$A$6:$A$1806,Data!$C$6:$C$1806)</f>
        <v>3696.864501953125</v>
      </c>
      <c r="AR528" s="9">
        <f>LOOKUP($AO528,Data!$A$6:$A$1806,Data!$D$6:$D$1806)</f>
        <v>350</v>
      </c>
      <c r="AS528" s="9">
        <f>IF($AS$1="+",LOOKUP($AO528,Data!$A$6:$A$1806,Data!$E$6:$E$1806)*-1,LOOKUP($AO528,Data!$A$6:$A$1806,Data!$E$6:$E$1806))</f>
        <v>-229.29022216796875</v>
      </c>
      <c r="AT528" s="9">
        <f>LOOKUP($AO528,Data!$A$6:$A$1806,Data!$F$6:$F$1806)</f>
        <v>16</v>
      </c>
      <c r="AU528" s="9">
        <f>LOOKUP($AO528,Data!$A$6:$A$1806,Data!$G$6:$G$1806)</f>
        <v>303</v>
      </c>
      <c r="AV528" s="9">
        <f>LOOKUP($AO528,Data!$A$6:$A$1806,Data!$H$6:$H$1806)</f>
        <v>10</v>
      </c>
      <c r="AW528" s="9">
        <f>LOOKUP($AO528,Data!$A$6:$A$1806,Data!$I$6:$I$1806)</f>
        <v>0</v>
      </c>
      <c r="AX528" s="9">
        <f>LOOKUP($AO528,Data!$A$6:$A$1806,Data!$J$6:$J$1806)</f>
        <v>-103</v>
      </c>
      <c r="AY528" s="9">
        <f>LOOKUP($AO528,Data!$A$6:$A$1806,Data!$K$6:$K$1806)</f>
        <v>7699.98</v>
      </c>
      <c r="AZ528" s="16">
        <f t="shared" si="237"/>
        <v>-34.3994140625</v>
      </c>
      <c r="BB528" s="5"/>
      <c r="BO528" s="77"/>
      <c r="BP528" s="5"/>
      <c r="BQ528" s="77"/>
      <c r="BR528" s="77"/>
      <c r="BS528" s="77"/>
      <c r="BT528" s="77"/>
      <c r="BU528" s="77"/>
      <c r="BV528" s="77"/>
      <c r="BW528" s="77"/>
      <c r="BX528" s="77"/>
      <c r="CA528" s="77"/>
    </row>
    <row r="529" spans="2:79">
      <c r="B529" s="5">
        <f t="shared" si="238"/>
        <v>40098.112743054713</v>
      </c>
      <c r="C529">
        <f>LOOKUP(B529,Data!$A$6:$A$1806,Data!B$6:B$1806)</f>
        <v>60.042999267578125</v>
      </c>
      <c r="D529" s="8">
        <f>LOOKUP(B529,Data!$A$6:$A$1806,Data!C$6:C$1806)</f>
        <v>3696.864501953125</v>
      </c>
      <c r="H529" s="16">
        <f t="shared" si="236"/>
        <v>-34.3994140625</v>
      </c>
      <c r="I529" s="8">
        <f t="shared" si="234"/>
        <v>-34.639969299498674</v>
      </c>
      <c r="J529" s="8"/>
      <c r="K529" s="8"/>
      <c r="L529" s="8">
        <f t="shared" si="239"/>
        <v>0</v>
      </c>
      <c r="M529" s="8">
        <f t="shared" si="240"/>
        <v>3740.1017674323539</v>
      </c>
      <c r="N529" s="8">
        <f>AVERAGE(D$79:D529)</f>
        <v>3762.1769792171908</v>
      </c>
      <c r="O529" s="8">
        <f>AVERAGE(M$79:M529)</f>
        <v>3781.367952773172</v>
      </c>
      <c r="P529" s="8">
        <f t="shared" si="233"/>
        <v>3779.3438814103097</v>
      </c>
      <c r="Q529" s="8">
        <f>AVERAGE(P$79:P529)</f>
        <v>3760.1752305620403</v>
      </c>
      <c r="R529">
        <f t="shared" ref="R529" si="242">R$41</f>
        <v>633</v>
      </c>
      <c r="S529" s="9"/>
      <c r="T529" s="8"/>
      <c r="U529" s="9"/>
      <c r="Y529">
        <v>0</v>
      </c>
      <c r="Z529">
        <f t="shared" si="235"/>
        <v>633</v>
      </c>
      <c r="AA529">
        <f t="shared" si="241"/>
        <v>50667.832671755728</v>
      </c>
      <c r="AO529" s="5">
        <f t="shared" ref="AO529" si="243">AO528+TIME(0,0,$B$1)</f>
        <v>40098.112743054713</v>
      </c>
      <c r="AP529" s="51">
        <f>LOOKUP($AO529,Data!$A$6:$A$1806,Data!$B$6:$B$1806)</f>
        <v>60.042999267578125</v>
      </c>
      <c r="AQ529" s="9">
        <f>LOOKUP($AO529,Data!$A$6:$A$1806,Data!$C$6:$C$1806)</f>
        <v>3696.864501953125</v>
      </c>
      <c r="AR529" s="9">
        <f>LOOKUP($AO529,Data!$A$6:$A$1806,Data!$D$6:$D$1806)</f>
        <v>350</v>
      </c>
      <c r="AS529" s="9">
        <f>IF($AS$1="+",LOOKUP($AO529,Data!$A$6:$A$1806,Data!$E$6:$E$1806)*-1,LOOKUP($AO529,Data!$A$6:$A$1806,Data!$E$6:$E$1806))</f>
        <v>-229.29022216796875</v>
      </c>
      <c r="AT529" s="9">
        <f>LOOKUP($AO529,Data!$A$6:$A$1806,Data!$F$6:$F$1806)</f>
        <v>16</v>
      </c>
      <c r="AU529" s="9">
        <f>LOOKUP($AO529,Data!$A$6:$A$1806,Data!$G$6:$G$1806)</f>
        <v>303</v>
      </c>
      <c r="AV529" s="9">
        <f>LOOKUP($AO529,Data!$A$6:$A$1806,Data!$H$6:$H$1806)</f>
        <v>10</v>
      </c>
      <c r="AW529" s="9">
        <f>LOOKUP($AO529,Data!$A$6:$A$1806,Data!$I$6:$I$1806)</f>
        <v>0</v>
      </c>
      <c r="AX529" s="9">
        <f>LOOKUP($AO529,Data!$A$6:$A$1806,Data!$J$6:$J$1806)</f>
        <v>-103</v>
      </c>
      <c r="AY529" s="9">
        <f>LOOKUP($AO529,Data!$A$6:$A$1806,Data!$K$6:$K$1806)</f>
        <v>7699.98</v>
      </c>
      <c r="AZ529" s="16">
        <f t="shared" si="237"/>
        <v>-34.3994140625</v>
      </c>
      <c r="BB529" s="5"/>
      <c r="BO529" s="77"/>
      <c r="BP529" s="5"/>
      <c r="BQ529" s="77"/>
      <c r="BR529" s="77"/>
      <c r="BS529" s="77"/>
      <c r="BT529" s="77"/>
      <c r="BU529" s="77"/>
      <c r="BV529" s="77"/>
      <c r="BW529" s="77"/>
      <c r="BX529" s="77"/>
      <c r="CA529" s="77"/>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Sheet4"/>
  <dimension ref="A1"/>
  <sheetViews>
    <sheetView workbookViewId="0">
      <selection activeCell="R39" sqref="R39"/>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6"/>
  <dimension ref="A1"/>
  <sheetViews>
    <sheetView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7"/>
  <dimension ref="A1"/>
  <sheetViews>
    <sheetView workbookViewId="0">
      <selection activeCell="P40" sqref="P40"/>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3E37CE761F33347BE241EB5228F00AB" ma:contentTypeVersion="29" ma:contentTypeDescription="Create a new document." ma:contentTypeScope="" ma:versionID="63f5ae8373031a6c1eadec1fe49be215">
  <xsd:schema xmlns:xsd="http://www.w3.org/2001/XMLSchema" xmlns:xs="http://www.w3.org/2001/XMLSchema" xmlns:p="http://schemas.microsoft.com/office/2006/metadata/properties" targetNamespace="http://schemas.microsoft.com/office/2006/metadata/properties" ma:root="true" ma:fieldsID="ef08574ce5082bb57d01d7ff38127c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67F5F6-8EE5-41EB-B6F6-7CA630EDF632}"/>
</file>

<file path=customXml/itemProps2.xml><?xml version="1.0" encoding="utf-8"?>
<ds:datastoreItem xmlns:ds="http://schemas.openxmlformats.org/officeDocument/2006/customXml" ds:itemID="{53A90398-2807-42A9-A0BE-9486174A086B}"/>
</file>

<file path=customXml/itemProps3.xml><?xml version="1.0" encoding="utf-8"?>
<ds:datastoreItem xmlns:ds="http://schemas.openxmlformats.org/officeDocument/2006/customXml" ds:itemID="{D067F5F6-8EE5-41EB-B6F6-7CA630EDF632}"/>
</file>

<file path=customXml/itemProps4.xml><?xml version="1.0" encoding="utf-8"?>
<ds:datastoreItem xmlns:ds="http://schemas.openxmlformats.org/officeDocument/2006/customXml" ds:itemID="{CD603E97-1C0D-4945-8FD2-973650C2CC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Data</vt:lpstr>
      <vt:lpstr>Entry Data</vt:lpstr>
      <vt:lpstr>IPFR</vt:lpstr>
      <vt:lpstr>Evaluation</vt:lpstr>
      <vt:lpstr>Graph 12 to 24s</vt:lpstr>
      <vt:lpstr>Graph 18 to 30s</vt:lpstr>
      <vt:lpstr>Graph 20 to 40s</vt:lpstr>
      <vt:lpstr>Graph 18 to 52s</vt:lpstr>
      <vt:lpstr>Graph 20 to 52s</vt:lpstr>
      <vt:lpstr>Sustained Graph</vt:lpstr>
      <vt:lpstr>Form 1 Summary Data</vt:lpstr>
      <vt:lpstr>Adj Graph JOU</vt:lpstr>
      <vt:lpstr>Adj Graph NCL</vt:lpstr>
      <vt:lpstr>Adj Graph PmpHyd</vt:lpstr>
      <vt:lpstr>Adj Graph RampGen</vt:lpstr>
      <vt:lpstr>Adj Graph MWper0.1Hz</vt:lpstr>
      <vt:lpstr>Adj Graph ContingentBA</vt:lpstr>
      <vt:lpstr>BA LoadDampening</vt:lpstr>
      <vt:lpstr>BA BiasSetting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sniemeyer</dc:creator>
  <cp:lastModifiedBy>richardsond</cp:lastModifiedBy>
  <dcterms:created xsi:type="dcterms:W3CDTF">2011-01-14T16:38:52Z</dcterms:created>
  <dcterms:modified xsi:type="dcterms:W3CDTF">2011-09-07T12:15:18Z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0x010100F3E37CE761F33347BE241EB5228F00AB</vt:lpwstr>
  </property>
  <property fmtid="{D5CDD505-2E9C-101B-9397-08002B2CF9AE}" pid="3" name="_dlc_DocIdItemGuid">
    <vt:lpwstr>52b255ea-7402-4941-be31-5a390962585f</vt:lpwstr>
  </property>
</Properties>
</file>